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a 5" sheetId="1" r:id="rId1"/>
  </sheets>
  <definedNames>
    <definedName name="_xlnm.Print_Titles" localSheetId="0">'lisa 5'!$3:$4</definedName>
  </definedNames>
  <calcPr fullCalcOnLoad="1"/>
</workbook>
</file>

<file path=xl/sharedStrings.xml><?xml version="1.0" encoding="utf-8"?>
<sst xmlns="http://schemas.openxmlformats.org/spreadsheetml/2006/main" count="380" uniqueCount="311">
  <si>
    <t>tuh kr</t>
  </si>
  <si>
    <t>Kululiik</t>
  </si>
  <si>
    <t>Finantseerimisallikad</t>
  </si>
  <si>
    <t>Kokku</t>
  </si>
  <si>
    <t>linn</t>
  </si>
  <si>
    <t>riik</t>
  </si>
  <si>
    <t>Üldised valitsussektori teenused</t>
  </si>
  <si>
    <t>Majandus</t>
  </si>
  <si>
    <t>Keskkonnakaitse</t>
  </si>
  <si>
    <t>Elamu-ja kommunaalmajandus</t>
  </si>
  <si>
    <t xml:space="preserve">Vabaaeg ja kultuur </t>
  </si>
  <si>
    <t>Haridus</t>
  </si>
  <si>
    <t>Laenudega kaasnevad kulud</t>
  </si>
  <si>
    <t>Finantseerimistehingud</t>
  </si>
  <si>
    <t>Investeeringud  kasutajate, objektide ja finantseerimisallikate lõikes</t>
  </si>
  <si>
    <t>LINNAKANTSELEI</t>
  </si>
  <si>
    <t>Infotehnoloogiaseadmete soetus</t>
  </si>
  <si>
    <t>HARIDUSOSAKOND</t>
  </si>
  <si>
    <t>Avariiremontööd</t>
  </si>
  <si>
    <t>Ettekirjutised</t>
  </si>
  <si>
    <t>Küttesüsteemide läbipesu</t>
  </si>
  <si>
    <t>Projekteerimine</t>
  </si>
  <si>
    <t>Territooriumide korrashoid</t>
  </si>
  <si>
    <t xml:space="preserve">Kroonuaia tn 7 Kesklinna Kooli juurdeehitus </t>
  </si>
  <si>
    <t xml:space="preserve">Kaunase pst 71 Kivilinna Gümnaasium </t>
  </si>
  <si>
    <t xml:space="preserve">   0-II korruse remont</t>
  </si>
  <si>
    <t xml:space="preserve">  lifti ehitus</t>
  </si>
  <si>
    <t>Puietee tn 62 Kroonuaia Kool</t>
  </si>
  <si>
    <t xml:space="preserve">   klassiruumide remont</t>
  </si>
  <si>
    <t xml:space="preserve">   inventari soetus</t>
  </si>
  <si>
    <t>Anne tn 63 Kommertsgümnaasiumi akende vahetus</t>
  </si>
  <si>
    <t>Lasteaedade mänguväljakute korrastamine</t>
  </si>
  <si>
    <t>Sõpruse pst 12 Lasteaed Pääsupesa basseini tehnika
 ja ventilatsiooni rekonstrueerimine</t>
  </si>
  <si>
    <t xml:space="preserve">  Kopli tn 1 hoone juurdeehitus</t>
  </si>
  <si>
    <t xml:space="preserve">  Kopli tn  1 nõustamiskeskus</t>
  </si>
  <si>
    <t>KULTUURIOSAKOND</t>
  </si>
  <si>
    <t>Tähe tn 5 I Muusikakool</t>
  </si>
  <si>
    <t xml:space="preserve">   orkestripillide soetus</t>
  </si>
  <si>
    <t xml:space="preserve">   kooli juurdeehituse arhitektuurikonkurss </t>
  </si>
  <si>
    <t>Tiigi tn 61Tartu Lastekunstikooli mööbel ja tehnika</t>
  </si>
  <si>
    <t>Kompanii tn 3/5 O.Lutsu nim. Tartu Linna Keskraamatukogu</t>
  </si>
  <si>
    <t xml:space="preserve">   keskserveri, konditsioneeriseadme ja võrguprinterite soetus</t>
  </si>
  <si>
    <t>Kaunase pst 68B Annelinna jalgpallistaadion</t>
  </si>
  <si>
    <t xml:space="preserve">   tribüüni ehitus</t>
  </si>
  <si>
    <t xml:space="preserve">   traktori soetus</t>
  </si>
  <si>
    <t xml:space="preserve">Turu tn  8 Spordihoone helitehnika soetus </t>
  </si>
  <si>
    <t>Narva mnt 23 Linnamuuseum</t>
  </si>
  <si>
    <t xml:space="preserve">   linnamuuseumi juurdeehituse arhitektuurikonkurss</t>
  </si>
  <si>
    <t>SOTSIAALABI OSAKOND</t>
  </si>
  <si>
    <t>Sotsiaalne kaitse</t>
  </si>
  <si>
    <t>Liiva tn 32 Tartu Hooldekodu gaasikatla ja trepitõstuki soetus</t>
  </si>
  <si>
    <t>LINNAMAJANDUSE OSAKOND</t>
  </si>
  <si>
    <t xml:space="preserve">    Tänavad, sillad</t>
  </si>
  <si>
    <t>Kruusakattega tänavate asfalteerimine</t>
  </si>
  <si>
    <t>Tänavate rekonstrueerimine</t>
  </si>
  <si>
    <t>Raekoja plats</t>
  </si>
  <si>
    <t>Ilmatsalu tn -Kannikese tn ühendustänav</t>
  </si>
  <si>
    <t>Ihaste tee (Kalda tee-Luha)</t>
  </si>
  <si>
    <t>Ida tn</t>
  </si>
  <si>
    <t>Oksa tn</t>
  </si>
  <si>
    <t>Mõisavahe tn  20 parkla laiendus</t>
  </si>
  <si>
    <t>Narva mnt (Tuule tn -linna piir)</t>
  </si>
  <si>
    <t>Võru tn (Aardla- Kopli) )</t>
  </si>
  <si>
    <t>L.Puusepa ja N.Lunini ühendustänav</t>
  </si>
  <si>
    <t>Anne tn (Sõpruse pst-Lõhmuse )</t>
  </si>
  <si>
    <t>Jaama tn (Roosi - Raatuse )</t>
  </si>
  <si>
    <t>Kvissentali elurajooni teed</t>
  </si>
  <si>
    <t>Hipodroomi elamupiirkonna infrastruktuur</t>
  </si>
  <si>
    <t>Sillad</t>
  </si>
  <si>
    <t>Vabaduse sild</t>
  </si>
  <si>
    <t>Ristmikud</t>
  </si>
  <si>
    <t>Ülekatted</t>
  </si>
  <si>
    <t>Võru tn (Kastani-sadamaraudtee)</t>
  </si>
  <si>
    <t>Savi tn (Raja -Tamme põik)</t>
  </si>
  <si>
    <t>Laste kunstikooli juurdepääs (Veski tn)</t>
  </si>
  <si>
    <t>Kõnni-ja jalgrattateed</t>
  </si>
  <si>
    <t>Pärna tn (Uus-Pikk ja Uus-Jaama)</t>
  </si>
  <si>
    <t>Veeriku tn</t>
  </si>
  <si>
    <t>Tulbi tn</t>
  </si>
  <si>
    <t>Ihaste tee jalgrattatee projekt</t>
  </si>
  <si>
    <t>Raua tn (Kuu  -Vaba )</t>
  </si>
  <si>
    <t>Riia tn (Puusepa -Ravila )</t>
  </si>
  <si>
    <t>Aleksandri tn (Soola  -Jõe )</t>
  </si>
  <si>
    <t>Linna põhjapoolne ümbersõidutee</t>
  </si>
  <si>
    <t>Aianduse tn</t>
  </si>
  <si>
    <t>Mõisavahe tn  34</t>
  </si>
  <si>
    <t>Küütri tn</t>
  </si>
  <si>
    <t>Mäe tn  trepp</t>
  </si>
  <si>
    <t>Sademevee liitumistasu</t>
  </si>
  <si>
    <t>Renoveerimine</t>
  </si>
  <si>
    <t>Koostööprojektid</t>
  </si>
  <si>
    <t>Raudtee kõnni-ja jalgrattatee ületuskoht ( Väike-Kaar tn)</t>
  </si>
  <si>
    <t>Ehitusjärelvalve</t>
  </si>
  <si>
    <t xml:space="preserve">   Liikluskorraldus</t>
  </si>
  <si>
    <t>Viidainfosüsteemi arendamine</t>
  </si>
  <si>
    <t>Sissesõidutähiste ehitamine</t>
  </si>
  <si>
    <t xml:space="preserve">   Jäätmekäitlus</t>
  </si>
  <si>
    <t>Prügila</t>
  </si>
  <si>
    <t xml:space="preserve">   Haljastus</t>
  </si>
  <si>
    <t>Toomemägi</t>
  </si>
  <si>
    <t>Puude istutamine</t>
  </si>
  <si>
    <t>Valgustite vahetus</t>
  </si>
  <si>
    <t>Maakaablite väljavahetamine</t>
  </si>
  <si>
    <t xml:space="preserve">   Kalmistud</t>
  </si>
  <si>
    <t>Raadi kalmistu kaevud (3 tk)</t>
  </si>
  <si>
    <t>Rataslaaduri soetus</t>
  </si>
  <si>
    <t xml:space="preserve">   Muud kulud</t>
  </si>
  <si>
    <t xml:space="preserve">Roosi tn  91 Loomade varjupaik </t>
  </si>
  <si>
    <t>Emajõe kaldakindlustus</t>
  </si>
  <si>
    <t>Mänguväljakute rajamine</t>
  </si>
  <si>
    <t>LINNAVARADE OSAKOND</t>
  </si>
  <si>
    <t>Üldised valitsusektori teenused</t>
  </si>
  <si>
    <t>Haldushoonete renoveerimine</t>
  </si>
  <si>
    <t>Lutsu tn 3 hoone fassaad ja tulemüür</t>
  </si>
  <si>
    <t>Vaksali tn 14 katuse remondiprojekt</t>
  </si>
  <si>
    <t>Korteriühistute remondi fond</t>
  </si>
  <si>
    <t>Amortiseerunud hoonete lammutamine</t>
  </si>
  <si>
    <t>Vabaduse pst 2 hoone fassaad</t>
  </si>
  <si>
    <t>OÜ Anne Saun projekt</t>
  </si>
  <si>
    <t>Lutsu tn 2 hoone projekt</t>
  </si>
  <si>
    <t>Kasarmu tn 11 hoonete kompleksi osaline lammutamine</t>
  </si>
  <si>
    <t>Lutsu tn 16 hoone renoveerimisprojekt</t>
  </si>
  <si>
    <t>Pepleri tn 27 hoone fassaaad ja akende väljavahetamine</t>
  </si>
  <si>
    <t>Pepleri 4 hoone I korruse akende väljavahetamine</t>
  </si>
  <si>
    <t>Linnale kuuluvate korterite remont</t>
  </si>
  <si>
    <t>Linna elamute remont</t>
  </si>
  <si>
    <t>Korterite ost elanike ümberpaigutamiseks</t>
  </si>
  <si>
    <t>Vabaaeg ja kultuur</t>
  </si>
  <si>
    <t xml:space="preserve">Ihaste tee 7 A. Le Coq SPORT spordimaja ehitus </t>
  </si>
  <si>
    <t>Tamme pst 1Tamme staadion</t>
  </si>
  <si>
    <t xml:space="preserve">Ravila tn  80 Visahalli renoveerimise projekt </t>
  </si>
  <si>
    <t xml:space="preserve">Veski Spordibaasi hoonete remontimine </t>
  </si>
  <si>
    <t>Mäe-Kääraku Spordibaas</t>
  </si>
  <si>
    <t>Lõunakeskuse Jäähalli kaasfinantseering</t>
  </si>
  <si>
    <t>Teaduskeskus AHHAA projekt</t>
  </si>
  <si>
    <t>Tähe tn  5 I Muusikakooli remont</t>
  </si>
  <si>
    <t>Tiigi tn 61 Tartu Lastekunstikooli põhihoone renoveerimine</t>
  </si>
  <si>
    <t>Tiigi tn 61 Tartu Lastekunstikooli juurdeehituse projekt</t>
  </si>
  <si>
    <t>Suur-Kaar tn 56 Tammelinna haruraamatukogu katuse remont ja Tehase tn  16 Karlova-Ropka haruraamatukogu ventilatsioonisüsteemi rekonstrueerimine</t>
  </si>
  <si>
    <t>Narva mnt 23 Tartu Linnamuuseumi juurdehituse ruumiprogramm ja eskiisprojekt</t>
  </si>
  <si>
    <t>O.Lutsu majamuuseumi renoveerimistööd</t>
  </si>
  <si>
    <t xml:space="preserve">Lille tn 9 Lille Maja hoone projekt ja katuse remont </t>
  </si>
  <si>
    <t>Staadioni tn  52 Vaimse Tervise Hooldekeskuse renoveerimine</t>
  </si>
  <si>
    <t xml:space="preserve">Nõlvaku tn 12 hoolekandeasutuse ehitus </t>
  </si>
  <si>
    <t xml:space="preserve">Puiestee tn  114A sotsiaalmaja keskkütte ehitus </t>
  </si>
  <si>
    <t xml:space="preserve">Liiva tn  32 Tartu  hooldekodu </t>
  </si>
  <si>
    <t xml:space="preserve">Puiestee tn 126b Maarja kooli tugikodu ehitus  </t>
  </si>
  <si>
    <t xml:space="preserve">Veski tn 35 Päevakeskus Tähtvere ruumide remont </t>
  </si>
  <si>
    <t>Jaamamõisa tn 38 Töötute Rehabilitatsioonikeskuse projekt</t>
  </si>
  <si>
    <t>LINNAPLANEERIMISE JA MAAKORRALDUSE OSAKOND</t>
  </si>
  <si>
    <t>Linna arenguks maa ost</t>
  </si>
  <si>
    <t>ARHITEKTUURI JA EHITUSE OSAKOND</t>
  </si>
  <si>
    <t>Restaureerimistoetused</t>
  </si>
  <si>
    <t xml:space="preserve">   restaureerimistoetused kampaania raames</t>
  </si>
  <si>
    <t xml:space="preserve"> VÄLJAPOOLE  LV STRUKTUURI</t>
  </si>
  <si>
    <t>Tartu Ülikooli ühiselamute renoveerimise toetus</t>
  </si>
  <si>
    <t>Eesti Maaülikooli ühiselamute renoveerimise toetus</t>
  </si>
  <si>
    <t>Eesti Kontsert (Kontserdimaja renoveerimise toetus)</t>
  </si>
  <si>
    <t>TÜ Spordihoone</t>
  </si>
  <si>
    <t>TÜ Raamatukogu laenutusautomaadi soetus</t>
  </si>
  <si>
    <t xml:space="preserve">SA Tähtvere Puhkepark </t>
  </si>
  <si>
    <t xml:space="preserve">   II korruse renoveerimine</t>
  </si>
  <si>
    <t xml:space="preserve">   spordipargi hooldustehnika soetus</t>
  </si>
  <si>
    <t xml:space="preserve">   perepargi Naksitrallila projekt</t>
  </si>
  <si>
    <t>Tartu Salemi Kogudus</t>
  </si>
  <si>
    <t>SA Tartu Teaduspark</t>
  </si>
  <si>
    <t>Tartu Lennujaam</t>
  </si>
  <si>
    <t>INVESTEERINGUD KOKKU</t>
  </si>
  <si>
    <t>Laenudega kaasnevad kulud ja finantseerimistehingud kasutajate lõikes</t>
  </si>
  <si>
    <t>Valitsussektori võla teenindamine</t>
  </si>
  <si>
    <t xml:space="preserve">   Aura Veekeskuse faktooringu intressid</t>
  </si>
  <si>
    <t xml:space="preserve">   H. Treffneri Gümnaasiumi faktooringu intressid</t>
  </si>
  <si>
    <t xml:space="preserve">   Majavaldus Vikerkaare 25 liisingu intressid</t>
  </si>
  <si>
    <t xml:space="preserve">   Aura Veekeskuse faktooringu põhiosa</t>
  </si>
  <si>
    <t xml:space="preserve">   H. Treffneri Gümnaasiumi faktooringu põhiosa</t>
  </si>
  <si>
    <t xml:space="preserve">   Majavaldus Vikerkaare 25 liisingu põhiosa</t>
  </si>
  <si>
    <t>RAHANDUSOSAKOND</t>
  </si>
  <si>
    <t xml:space="preserve">   Saadud laenude intressid ja korralduskulud</t>
  </si>
  <si>
    <t xml:space="preserve">   Saadud laenude refinantseerimine</t>
  </si>
  <si>
    <t>KOKKU</t>
  </si>
  <si>
    <t>Tööstuspargid</t>
  </si>
  <si>
    <t>Avalik kord</t>
  </si>
  <si>
    <t>Tartu kesklinna videovalvesüsteemi väljaehitamine</t>
  </si>
  <si>
    <t>Tervishoid</t>
  </si>
  <si>
    <t>Raadi kalmistu urnimatuse platsi rajamine</t>
  </si>
  <si>
    <t xml:space="preserve">Tartu Püha Georgi (Jüri) Kogudus </t>
  </si>
  <si>
    <t>Võru tn (sadamaraudtee koridor-Aardla tn) eelprojekt</t>
  </si>
  <si>
    <t>Linnaraamatukogu uue peahoone ruumiprogramm
 ja eskiisprojekt</t>
  </si>
  <si>
    <t>AS Tartu Veevärk "50+50" projekt</t>
  </si>
  <si>
    <t>SA TÜ Kliinikumi sadeveetrassid</t>
  </si>
  <si>
    <t xml:space="preserve">   toetus Jaani tn 20 maja restaureerimiseks</t>
  </si>
  <si>
    <t>Riia tn 18 hoone elektrisüsteemide renoveerimine</t>
  </si>
  <si>
    <t>Riia tn 12 hoone  esine väljak</t>
  </si>
  <si>
    <t xml:space="preserve">SA Tartu Jaani Kirik </t>
  </si>
  <si>
    <t>muud</t>
  </si>
  <si>
    <t xml:space="preserve">   Laenudega kaasnevad kulud </t>
  </si>
  <si>
    <t>Jrk nr*</t>
  </si>
  <si>
    <t>3.1</t>
  </si>
  <si>
    <t>3.1.1</t>
  </si>
  <si>
    <t>3.3</t>
  </si>
  <si>
    <t>3.3.3.8</t>
  </si>
  <si>
    <t>3.3.3.3</t>
  </si>
  <si>
    <t>3.3.3.2</t>
  </si>
  <si>
    <t>3.3.3.1</t>
  </si>
  <si>
    <t>3.3.3.5</t>
  </si>
  <si>
    <t>3.4</t>
  </si>
  <si>
    <t>3.4.2</t>
  </si>
  <si>
    <t>3.4.2.3</t>
  </si>
  <si>
    <t>3.4.2.4</t>
  </si>
  <si>
    <t>3.4.2.8</t>
  </si>
  <si>
    <t>3.4.2.2</t>
  </si>
  <si>
    <t>3.4.2.10</t>
  </si>
  <si>
    <t xml:space="preserve">   O.Lutsu majamuuseumi mööbli ja uue ekspositsiooni 
   teostus </t>
  </si>
  <si>
    <t>3.6</t>
  </si>
  <si>
    <t>3.6.2</t>
  </si>
  <si>
    <t>3.6.2.5</t>
  </si>
  <si>
    <t>3.7</t>
  </si>
  <si>
    <t>3.7.3</t>
  </si>
  <si>
    <t>3.7.3.1</t>
  </si>
  <si>
    <t>3.7.3.2</t>
  </si>
  <si>
    <t>3.7.4</t>
  </si>
  <si>
    <t>3.7.4.1</t>
  </si>
  <si>
    <t>3.7.4.5</t>
  </si>
  <si>
    <t>3.7.5</t>
  </si>
  <si>
    <t xml:space="preserve">   Tänavavalgustus</t>
  </si>
  <si>
    <t>3.7.5.2</t>
  </si>
  <si>
    <t>3.7.5.3</t>
  </si>
  <si>
    <t>3.7.5.4</t>
  </si>
  <si>
    <t>3.7.6</t>
  </si>
  <si>
    <t>3.7.6.1</t>
  </si>
  <si>
    <t>Annemõisa tn 6 Annelinna Hokikeskuse olmehoone
 renoveerimise projekt</t>
  </si>
  <si>
    <t xml:space="preserve">Kompanii tn 3/5 Tartu O.Lutsu nim. Linnaraamatukogu elektrisüsteemide rekonstrueerimine </t>
  </si>
  <si>
    <t>Monumendid (Tartu vabastajate mälestussammas ja mälestusmärgi "Rukkilill " ümberpaigutamine)</t>
  </si>
  <si>
    <t>3.8</t>
  </si>
  <si>
    <t>3.8.1</t>
  </si>
  <si>
    <t>3.8.1.1</t>
  </si>
  <si>
    <t>3.8.2</t>
  </si>
  <si>
    <t>3.8.2.1</t>
  </si>
  <si>
    <t>3.8.3</t>
  </si>
  <si>
    <t>3.8.3.1</t>
  </si>
  <si>
    <t>3.8.4</t>
  </si>
  <si>
    <t>3.8.4.1</t>
  </si>
  <si>
    <t>3.8.4.2</t>
  </si>
  <si>
    <t>3.8.4.3</t>
  </si>
  <si>
    <t>3.8.4.5</t>
  </si>
  <si>
    <t>3.8.4.6</t>
  </si>
  <si>
    <t>3.8.4.7</t>
  </si>
  <si>
    <t>3.8.4.4</t>
  </si>
  <si>
    <t>3.8.5</t>
  </si>
  <si>
    <t>3.8.5.1</t>
  </si>
  <si>
    <t>3.8.5.2</t>
  </si>
  <si>
    <t>3.8.5.3</t>
  </si>
  <si>
    <t>3.8.5.4</t>
  </si>
  <si>
    <t>3.10</t>
  </si>
  <si>
    <t>3.10.2</t>
  </si>
  <si>
    <t>3.10.2.1</t>
  </si>
  <si>
    <t>3.9</t>
  </si>
  <si>
    <t>3.9.3</t>
  </si>
  <si>
    <t>3.9.3.1</t>
  </si>
  <si>
    <t>3.13.1.1</t>
  </si>
  <si>
    <t>3.15</t>
  </si>
  <si>
    <t>3.18</t>
  </si>
  <si>
    <t>3.23</t>
  </si>
  <si>
    <t>3.24</t>
  </si>
  <si>
    <t>3.26</t>
  </si>
  <si>
    <t>3.27</t>
  </si>
  <si>
    <t>3.30</t>
  </si>
  <si>
    <t>3.31</t>
  </si>
  <si>
    <t>3.32.1.1</t>
  </si>
  <si>
    <t>3.32.1.2</t>
  </si>
  <si>
    <t>3.32.2</t>
  </si>
  <si>
    <t>3.35</t>
  </si>
  <si>
    <t>3.8.1.2</t>
  </si>
  <si>
    <t>3.8.1.3</t>
  </si>
  <si>
    <t>3.12</t>
  </si>
  <si>
    <t>3.12.1.3</t>
  </si>
  <si>
    <t>3.12.1.4</t>
  </si>
  <si>
    <t>3.3.3</t>
  </si>
  <si>
    <t>Tähe tn 103 Forseliuse Gümnaasiumi köögibloki renov.</t>
  </si>
  <si>
    <t>Põhja pst uue lasteaia ehitus</t>
  </si>
  <si>
    <t xml:space="preserve">Sõpruse pst  - Kalda tee </t>
  </si>
  <si>
    <t>Ilmatsalu  -Vitamiini  - Puusepa  - Näituse  -Lunini tn</t>
  </si>
  <si>
    <t>Annelinna jalakäijate kiir</t>
  </si>
  <si>
    <t>Ropka silla juurdepääsude teed</t>
  </si>
  <si>
    <t>Riia tn - Turu tn - Vabaduse pst ristmik</t>
  </si>
  <si>
    <t>Raudtee ülesõit (Näituse tn)</t>
  </si>
  <si>
    <t xml:space="preserve">Korteriühistute vahelised siseteed  </t>
  </si>
  <si>
    <t>Aruküla tee (Põllu-Kvissentali) Puiestee kõnnitee projekt</t>
  </si>
  <si>
    <t>Õhuliinide rekonstrueerimine koos ASiga Eesti Energia</t>
  </si>
  <si>
    <t>Tartu Kutsehariduskeskus</t>
  </si>
  <si>
    <t>1. Investeeringud</t>
  </si>
  <si>
    <t xml:space="preserve">   Üldised valitsussektori teenused</t>
  </si>
  <si>
    <t xml:space="preserve">   Avalik kord</t>
  </si>
  <si>
    <t xml:space="preserve">   Majandus</t>
  </si>
  <si>
    <t xml:space="preserve">   Keskkonnakaitse</t>
  </si>
  <si>
    <t xml:space="preserve">   Elamu-ja kommunaalmajandus</t>
  </si>
  <si>
    <t xml:space="preserve">   Tervishoid</t>
  </si>
  <si>
    <t xml:space="preserve">   Vabaaeg ja kultuur </t>
  </si>
  <si>
    <t xml:space="preserve">   Haridus</t>
  </si>
  <si>
    <t xml:space="preserve">   Sotsiaalne kaitse </t>
  </si>
  <si>
    <t xml:space="preserve">2. Laenudega kaasnevad kulud </t>
  </si>
  <si>
    <t>INVESTEERIMISKULUD</t>
  </si>
  <si>
    <t>FINANTSEERIMISTEHINGUD</t>
  </si>
  <si>
    <t>Tartu linna 2006. a investeerimiskulud ja finantseerimistehingud 
valdkondade  ja finantseerimisallikate lõikes</t>
  </si>
  <si>
    <t>Tõnissoni tn 3 M.Härma Gümnaasiumi fassaadi renov.</t>
  </si>
  <si>
    <t xml:space="preserve">Uus tn 56 Anne Noortekeskuse huvitöökoja inventari soetus </t>
  </si>
  <si>
    <t>Küüni tn (Raekoja plats-Riia tn)</t>
  </si>
  <si>
    <t>3.6.2.8</t>
  </si>
  <si>
    <t>Era 2 MTÜ Tartu Kristliku Noortekodu ruumide renoveerimine</t>
  </si>
  <si>
    <t>Korteriühistute juurde jäätmemajade rajamise toetamine</t>
  </si>
  <si>
    <t>Kalmistutele valgustuse projekteerimine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</si>
</sst>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3">
    <font>
      <sz val="10"/>
      <name val="Arial"/>
      <family val="0"/>
    </font>
    <font>
      <b/>
      <sz val="11.5"/>
      <name val="Times New Roman"/>
      <family val="1"/>
    </font>
    <font>
      <b/>
      <sz val="9"/>
      <name val="Arial"/>
      <family val="2"/>
    </font>
    <font>
      <sz val="11.5"/>
      <name val="Times New Roman"/>
      <family val="1"/>
    </font>
    <font>
      <sz val="11"/>
      <name val="Times New Roman"/>
      <family val="1"/>
    </font>
    <font>
      <sz val="11.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i/>
      <sz val="11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3" fillId="0" borderId="0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center"/>
    </xf>
    <xf numFmtId="172" fontId="6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7" fillId="0" borderId="3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2" fillId="0" borderId="2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1" fillId="0" borderId="0" xfId="0" applyFont="1" applyAlignment="1">
      <alignment/>
    </xf>
    <xf numFmtId="172" fontId="6" fillId="0" borderId="6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3" fillId="0" borderId="7" xfId="0" applyFont="1" applyBorder="1" applyAlignment="1">
      <alignment/>
    </xf>
    <xf numFmtId="172" fontId="0" fillId="0" borderId="8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0" fontId="1" fillId="0" borderId="0" xfId="0" applyFont="1" applyFill="1" applyAlignment="1">
      <alignment/>
    </xf>
    <xf numFmtId="172" fontId="6" fillId="0" borderId="6" xfId="0" applyNumberFormat="1" applyFont="1" applyFill="1" applyBorder="1" applyAlignment="1">
      <alignment/>
    </xf>
    <xf numFmtId="172" fontId="7" fillId="0" borderId="8" xfId="0" applyNumberFormat="1" applyFont="1" applyBorder="1" applyAlignment="1">
      <alignment/>
    </xf>
    <xf numFmtId="172" fontId="7" fillId="0" borderId="9" xfId="0" applyNumberFormat="1" applyFont="1" applyBorder="1" applyAlignment="1">
      <alignment/>
    </xf>
    <xf numFmtId="172" fontId="7" fillId="0" borderId="7" xfId="0" applyNumberFormat="1" applyFont="1" applyBorder="1" applyAlignment="1">
      <alignment/>
    </xf>
    <xf numFmtId="0" fontId="3" fillId="0" borderId="7" xfId="0" applyFont="1" applyBorder="1" applyAlignment="1">
      <alignment wrapText="1"/>
    </xf>
    <xf numFmtId="172" fontId="7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7" fillId="0" borderId="7" xfId="0" applyNumberFormat="1" applyFont="1" applyFill="1" applyBorder="1" applyAlignment="1">
      <alignment/>
    </xf>
    <xf numFmtId="172" fontId="6" fillId="0" borderId="3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0" fontId="9" fillId="0" borderId="7" xfId="0" applyFont="1" applyBorder="1" applyAlignment="1">
      <alignment/>
    </xf>
    <xf numFmtId="172" fontId="6" fillId="0" borderId="8" xfId="0" applyNumberFormat="1" applyFont="1" applyBorder="1" applyAlignment="1">
      <alignment/>
    </xf>
    <xf numFmtId="172" fontId="6" fillId="0" borderId="9" xfId="0" applyNumberFormat="1" applyFont="1" applyBorder="1" applyAlignment="1">
      <alignment/>
    </xf>
    <xf numFmtId="0" fontId="1" fillId="0" borderId="7" xfId="0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7" fillId="0" borderId="12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14" xfId="0" applyNumberFormat="1" applyFont="1" applyBorder="1" applyAlignment="1">
      <alignment/>
    </xf>
    <xf numFmtId="172" fontId="7" fillId="0" borderId="15" xfId="0" applyNumberFormat="1" applyFont="1" applyFill="1" applyBorder="1" applyAlignment="1">
      <alignment/>
    </xf>
    <xf numFmtId="172" fontId="7" fillId="0" borderId="16" xfId="0" applyNumberFormat="1" applyFont="1" applyBorder="1" applyAlignment="1">
      <alignment/>
    </xf>
    <xf numFmtId="172" fontId="7" fillId="0" borderId="17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2" fontId="6" fillId="0" borderId="18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1" fillId="0" borderId="2" xfId="0" applyNumberFormat="1" applyFont="1" applyBorder="1" applyAlignment="1">
      <alignment horizontal="left" vertical="center"/>
    </xf>
    <xf numFmtId="172" fontId="6" fillId="0" borderId="19" xfId="0" applyNumberFormat="1" applyFont="1" applyBorder="1" applyAlignment="1">
      <alignment horizontal="right"/>
    </xf>
    <xf numFmtId="172" fontId="6" fillId="0" borderId="2" xfId="0" applyNumberFormat="1" applyFont="1" applyBorder="1" applyAlignment="1">
      <alignment horizontal="right"/>
    </xf>
    <xf numFmtId="172" fontId="2" fillId="0" borderId="6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172" fontId="2" fillId="0" borderId="3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172" fontId="7" fillId="0" borderId="3" xfId="0" applyNumberFormat="1" applyFont="1" applyBorder="1" applyAlignment="1">
      <alignment/>
    </xf>
    <xf numFmtId="172" fontId="0" fillId="0" borderId="3" xfId="0" applyNumberFormat="1" applyBorder="1" applyAlignment="1">
      <alignment/>
    </xf>
    <xf numFmtId="172" fontId="7" fillId="0" borderId="18" xfId="0" applyNumberFormat="1" applyFont="1" applyBorder="1" applyAlignment="1">
      <alignment/>
    </xf>
    <xf numFmtId="172" fontId="0" fillId="0" borderId="18" xfId="0" applyNumberFormat="1" applyBorder="1" applyAlignment="1">
      <alignment/>
    </xf>
    <xf numFmtId="172" fontId="1" fillId="0" borderId="1" xfId="0" applyNumberFormat="1" applyFont="1" applyFill="1" applyBorder="1" applyAlignment="1">
      <alignment/>
    </xf>
    <xf numFmtId="172" fontId="6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2" fontId="0" fillId="0" borderId="6" xfId="0" applyNumberFormat="1" applyFont="1" applyFill="1" applyBorder="1" applyAlignment="1">
      <alignment/>
    </xf>
    <xf numFmtId="172" fontId="0" fillId="0" borderId="3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2" fillId="0" borderId="8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8" fillId="0" borderId="3" xfId="0" applyNumberFormat="1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5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0" borderId="9" xfId="0" applyNumberFormat="1" applyFont="1" applyBorder="1" applyAlignment="1">
      <alignment/>
    </xf>
    <xf numFmtId="49" fontId="10" fillId="0" borderId="9" xfId="0" applyNumberFormat="1" applyFont="1" applyFill="1" applyBorder="1" applyAlignment="1">
      <alignment/>
    </xf>
    <xf numFmtId="49" fontId="11" fillId="0" borderId="3" xfId="0" applyNumberFormat="1" applyFont="1" applyFill="1" applyBorder="1" applyAlignment="1">
      <alignment/>
    </xf>
    <xf numFmtId="49" fontId="11" fillId="0" borderId="9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0" fontId="7" fillId="0" borderId="18" xfId="0" applyFont="1" applyBorder="1" applyAlignment="1">
      <alignment/>
    </xf>
    <xf numFmtId="49" fontId="10" fillId="0" borderId="3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Border="1" applyAlignment="1">
      <alignment wrapText="1"/>
    </xf>
    <xf numFmtId="172" fontId="0" fillId="0" borderId="0" xfId="0" applyNumberFormat="1" applyFill="1" applyAlignment="1">
      <alignment/>
    </xf>
    <xf numFmtId="172" fontId="7" fillId="0" borderId="20" xfId="0" applyNumberFormat="1" applyFont="1" applyFill="1" applyBorder="1" applyAlignment="1">
      <alignment/>
    </xf>
    <xf numFmtId="0" fontId="10" fillId="0" borderId="3" xfId="0" applyFont="1" applyBorder="1" applyAlignment="1" quotePrefix="1">
      <alignment/>
    </xf>
    <xf numFmtId="49" fontId="10" fillId="0" borderId="9" xfId="0" applyNumberFormat="1" applyFont="1" applyBorder="1" applyAlignment="1" quotePrefix="1">
      <alignment/>
    </xf>
    <xf numFmtId="0" fontId="11" fillId="0" borderId="3" xfId="0" applyFont="1" applyBorder="1" applyAlignment="1" quotePrefix="1">
      <alignment/>
    </xf>
    <xf numFmtId="49" fontId="12" fillId="0" borderId="9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0" fontId="1" fillId="2" borderId="21" xfId="0" applyFont="1" applyFill="1" applyBorder="1" applyAlignment="1">
      <alignment/>
    </xf>
    <xf numFmtId="172" fontId="6" fillId="2" borderId="21" xfId="0" applyNumberFormat="1" applyFont="1" applyFill="1" applyBorder="1" applyAlignment="1">
      <alignment/>
    </xf>
    <xf numFmtId="0" fontId="10" fillId="0" borderId="9" xfId="0" applyFont="1" applyBorder="1" applyAlignment="1" quotePrefix="1">
      <alignment/>
    </xf>
    <xf numFmtId="49" fontId="11" fillId="0" borderId="9" xfId="0" applyNumberFormat="1" applyFont="1" applyBorder="1" applyAlignment="1" quotePrefix="1">
      <alignment/>
    </xf>
    <xf numFmtId="0" fontId="11" fillId="0" borderId="9" xfId="0" applyFont="1" applyBorder="1" applyAlignment="1" quotePrefix="1">
      <alignment/>
    </xf>
    <xf numFmtId="49" fontId="10" fillId="0" borderId="3" xfId="0" applyNumberFormat="1" applyFont="1" applyBorder="1" applyAlignment="1" quotePrefix="1">
      <alignment/>
    </xf>
    <xf numFmtId="49" fontId="11" fillId="2" borderId="3" xfId="0" applyNumberFormat="1" applyFont="1" applyFill="1" applyBorder="1" applyAlignment="1" quotePrefix="1">
      <alignment/>
    </xf>
    <xf numFmtId="172" fontId="6" fillId="2" borderId="15" xfId="0" applyNumberFormat="1" applyFont="1" applyFill="1" applyBorder="1" applyAlignment="1">
      <alignment/>
    </xf>
    <xf numFmtId="172" fontId="6" fillId="2" borderId="16" xfId="0" applyNumberFormat="1" applyFont="1" applyFill="1" applyBorder="1" applyAlignment="1">
      <alignment/>
    </xf>
    <xf numFmtId="49" fontId="11" fillId="2" borderId="3" xfId="0" applyNumberFormat="1" applyFont="1" applyFill="1" applyBorder="1" applyAlignment="1">
      <alignment/>
    </xf>
    <xf numFmtId="49" fontId="11" fillId="0" borderId="3" xfId="0" applyNumberFormat="1" applyFont="1" applyFill="1" applyBorder="1" applyAlignment="1" quotePrefix="1">
      <alignment/>
    </xf>
    <xf numFmtId="0" fontId="2" fillId="0" borderId="3" xfId="0" applyFont="1" applyBorder="1" applyAlignment="1">
      <alignment/>
    </xf>
    <xf numFmtId="0" fontId="1" fillId="2" borderId="15" xfId="0" applyFont="1" applyFill="1" applyBorder="1" applyAlignment="1">
      <alignment/>
    </xf>
    <xf numFmtId="172" fontId="6" fillId="2" borderId="18" xfId="0" applyNumberFormat="1" applyFont="1" applyFill="1" applyBorder="1" applyAlignment="1">
      <alignment/>
    </xf>
    <xf numFmtId="172" fontId="6" fillId="2" borderId="5" xfId="0" applyNumberFormat="1" applyFont="1" applyFill="1" applyBorder="1" applyAlignment="1">
      <alignment/>
    </xf>
    <xf numFmtId="16" fontId="11" fillId="2" borderId="3" xfId="0" applyNumberFormat="1" applyFont="1" applyFill="1" applyBorder="1" applyAlignment="1" quotePrefix="1">
      <alignment/>
    </xf>
    <xf numFmtId="172" fontId="6" fillId="2" borderId="17" xfId="0" applyNumberFormat="1" applyFont="1" applyFill="1" applyBorder="1" applyAlignment="1">
      <alignment/>
    </xf>
    <xf numFmtId="0" fontId="11" fillId="2" borderId="3" xfId="0" applyFont="1" applyFill="1" applyBorder="1" applyAlignment="1" quotePrefix="1">
      <alignment/>
    </xf>
    <xf numFmtId="49" fontId="11" fillId="0" borderId="2" xfId="0" applyNumberFormat="1" applyFont="1" applyFill="1" applyBorder="1" applyAlignment="1">
      <alignment/>
    </xf>
    <xf numFmtId="16" fontId="11" fillId="0" borderId="2" xfId="0" applyNumberFormat="1" applyFont="1" applyBorder="1" applyAlignment="1" quotePrefix="1">
      <alignment vertical="center"/>
    </xf>
    <xf numFmtId="0" fontId="4" fillId="0" borderId="7" xfId="0" applyFont="1" applyFill="1" applyBorder="1" applyAlignment="1">
      <alignment wrapText="1"/>
    </xf>
    <xf numFmtId="172" fontId="7" fillId="0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10" fillId="0" borderId="20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3" xfId="0" applyFont="1" applyBorder="1" applyAlignment="1">
      <alignment vertical="center"/>
    </xf>
    <xf numFmtId="172" fontId="2" fillId="0" borderId="1" xfId="0" applyNumberFormat="1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172" fontId="7" fillId="0" borderId="14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172" fontId="7" fillId="0" borderId="26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49" fontId="1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172" fontId="6" fillId="0" borderId="1" xfId="0" applyNumberFormat="1" applyFont="1" applyBorder="1" applyAlignment="1">
      <alignment horizontal="center"/>
    </xf>
    <xf numFmtId="172" fontId="2" fillId="0" borderId="28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4" fillId="0" borderId="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2" fontId="7" fillId="0" borderId="6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1">
      <selection activeCell="B149" sqref="B149"/>
    </sheetView>
  </sheetViews>
  <sheetFormatPr defaultColWidth="9.140625" defaultRowHeight="12.75"/>
  <cols>
    <col min="1" max="1" width="6.7109375" style="73" customWidth="1"/>
    <col min="2" max="2" width="54.00390625" style="0" customWidth="1"/>
    <col min="3" max="3" width="9.140625" style="49" bestFit="1" customWidth="1"/>
    <col min="4" max="4" width="8.140625" style="49" bestFit="1" customWidth="1"/>
    <col min="5" max="5" width="9.00390625" style="49" bestFit="1" customWidth="1"/>
    <col min="6" max="6" width="10.140625" style="50" bestFit="1" customWidth="1"/>
  </cols>
  <sheetData>
    <row r="1" spans="1:6" ht="25.5" customHeight="1">
      <c r="A1" s="151" t="s">
        <v>303</v>
      </c>
      <c r="B1" s="143"/>
      <c r="C1" s="143"/>
      <c r="D1" s="143"/>
      <c r="E1" s="143"/>
      <c r="F1" s="143"/>
    </row>
    <row r="2" spans="2:6" ht="12.75" customHeight="1">
      <c r="B2" s="1"/>
      <c r="C2" s="2"/>
      <c r="D2" s="2"/>
      <c r="E2" s="2"/>
      <c r="F2" s="3" t="s">
        <v>0</v>
      </c>
    </row>
    <row r="3" spans="1:6" ht="15.75" customHeight="1">
      <c r="A3" s="154"/>
      <c r="B3" s="152" t="s">
        <v>1</v>
      </c>
      <c r="C3" s="147" t="s">
        <v>2</v>
      </c>
      <c r="D3" s="148"/>
      <c r="E3" s="148"/>
      <c r="F3" s="149" t="s">
        <v>3</v>
      </c>
    </row>
    <row r="4" spans="1:6" ht="14.25" customHeight="1">
      <c r="A4" s="155"/>
      <c r="B4" s="153"/>
      <c r="C4" s="4" t="s">
        <v>4</v>
      </c>
      <c r="D4" s="4" t="s">
        <v>5</v>
      </c>
      <c r="E4" s="4" t="s">
        <v>194</v>
      </c>
      <c r="F4" s="150"/>
    </row>
    <row r="5" spans="1:6" ht="14.25" customHeight="1">
      <c r="A5" s="126"/>
      <c r="B5" s="142" t="s">
        <v>301</v>
      </c>
      <c r="C5" s="139">
        <f>SUM(C6,C16)</f>
        <v>336211</v>
      </c>
      <c r="D5" s="139">
        <f>SUM(D6,D16)</f>
        <v>9942.3</v>
      </c>
      <c r="E5" s="139">
        <f>SUM(E6,E16)</f>
        <v>53197.2</v>
      </c>
      <c r="F5" s="139">
        <f>SUM(F6,F16)</f>
        <v>399350.5</v>
      </c>
    </row>
    <row r="6" spans="1:6" s="6" customFormat="1" ht="15.75" customHeight="1">
      <c r="A6" s="115"/>
      <c r="B6" s="119" t="s">
        <v>290</v>
      </c>
      <c r="C6" s="140">
        <f>SUM(C7:C15)</f>
        <v>320448.2</v>
      </c>
      <c r="D6" s="9">
        <f>SUM(D7:D15)</f>
        <v>9942.3</v>
      </c>
      <c r="E6" s="141">
        <f>SUM(E7:E15)</f>
        <v>53197.2</v>
      </c>
      <c r="F6" s="141">
        <f>SUM(F7:F15)</f>
        <v>383587.7</v>
      </c>
    </row>
    <row r="7" spans="1:6" s="6" customFormat="1" ht="13.5" customHeight="1">
      <c r="A7" s="123"/>
      <c r="B7" s="120" t="s">
        <v>291</v>
      </c>
      <c r="C7" s="91">
        <f>SUM(C157,C28)</f>
        <v>4818</v>
      </c>
      <c r="D7" s="91"/>
      <c r="E7" s="91"/>
      <c r="F7" s="91">
        <f>SUM(F157,F28)</f>
        <v>4818</v>
      </c>
    </row>
    <row r="8" spans="1:6" s="6" customFormat="1" ht="13.5" customHeight="1">
      <c r="A8" s="79"/>
      <c r="B8" s="121" t="s">
        <v>292</v>
      </c>
      <c r="C8" s="29">
        <f>SUM(C211)</f>
        <v>1500</v>
      </c>
      <c r="D8" s="29"/>
      <c r="E8" s="29"/>
      <c r="F8" s="29">
        <f>SUM(F211)</f>
        <v>1500</v>
      </c>
    </row>
    <row r="9" spans="1:6" s="6" customFormat="1" ht="15">
      <c r="A9" s="79"/>
      <c r="B9" s="121" t="s">
        <v>293</v>
      </c>
      <c r="C9" s="29">
        <f>SUM(C74,C159,C208,C213)</f>
        <v>111824.4</v>
      </c>
      <c r="D9" s="29"/>
      <c r="E9" s="29"/>
      <c r="F9" s="29">
        <f>SUM(F74,F159,F208,F213)</f>
        <v>111824.4</v>
      </c>
    </row>
    <row r="10" spans="1:6" s="6" customFormat="1" ht="15">
      <c r="A10" s="79"/>
      <c r="B10" s="121" t="s">
        <v>294</v>
      </c>
      <c r="C10" s="29">
        <f>SUM(C133)</f>
        <v>4150</v>
      </c>
      <c r="D10" s="29"/>
      <c r="E10" s="29"/>
      <c r="F10" s="29">
        <f>SUM(F133)</f>
        <v>4150</v>
      </c>
    </row>
    <row r="11" spans="1:6" s="6" customFormat="1" ht="15">
      <c r="A11" s="79"/>
      <c r="B11" s="121" t="s">
        <v>295</v>
      </c>
      <c r="C11" s="29">
        <f>SUM(C141,C171)</f>
        <v>15766.6</v>
      </c>
      <c r="D11" s="29"/>
      <c r="E11" s="29">
        <f>SUM(E141,E171)</f>
        <v>6380.5</v>
      </c>
      <c r="F11" s="29">
        <f>SUM(F141,F171)</f>
        <v>22147.1</v>
      </c>
    </row>
    <row r="12" spans="1:6" s="6" customFormat="1" ht="15">
      <c r="A12" s="79"/>
      <c r="B12" s="121" t="s">
        <v>296</v>
      </c>
      <c r="C12" s="29">
        <f>SUM(C216)</f>
        <v>200</v>
      </c>
      <c r="D12" s="29"/>
      <c r="E12" s="29"/>
      <c r="F12" s="29">
        <f>SUM(F216)</f>
        <v>200</v>
      </c>
    </row>
    <row r="13" spans="1:7" s="6" customFormat="1" ht="15">
      <c r="A13" s="79"/>
      <c r="B13" s="121" t="s">
        <v>297</v>
      </c>
      <c r="C13" s="29">
        <f>SUM(C54,C154,C175,C203,C218)</f>
        <v>79524.1</v>
      </c>
      <c r="D13" s="29">
        <f>SUM(D54,D154,D175,D203,D218)</f>
        <v>3000</v>
      </c>
      <c r="E13" s="29">
        <f>SUM(E54,E154,E175,E203,E218)</f>
        <v>12183</v>
      </c>
      <c r="F13" s="29">
        <f>SUM(F54,F154,F175,F203,F218)</f>
        <v>94707.1</v>
      </c>
      <c r="G13" s="90"/>
    </row>
    <row r="14" spans="1:6" s="6" customFormat="1" ht="15">
      <c r="A14" s="79"/>
      <c r="B14" s="121" t="s">
        <v>298</v>
      </c>
      <c r="C14" s="29">
        <f>SUM(C31,C229)</f>
        <v>73048.1</v>
      </c>
      <c r="D14" s="29">
        <f>SUM(D31,D229)</f>
        <v>6942.3</v>
      </c>
      <c r="E14" s="29">
        <f>SUM(E31,E229)</f>
        <v>28706.7</v>
      </c>
      <c r="F14" s="29">
        <f>SUM(F31,F229)</f>
        <v>108697.09999999999</v>
      </c>
    </row>
    <row r="15" spans="1:6" s="6" customFormat="1" ht="15">
      <c r="A15" s="124"/>
      <c r="B15" s="122" t="s">
        <v>299</v>
      </c>
      <c r="C15" s="118">
        <f>SUM(C70,C194)</f>
        <v>29617</v>
      </c>
      <c r="D15" s="118"/>
      <c r="E15" s="118">
        <f>SUM(E70,E194)</f>
        <v>5927</v>
      </c>
      <c r="F15" s="118">
        <f>SUM(F70,F194)</f>
        <v>35544</v>
      </c>
    </row>
    <row r="16" spans="1:6" s="6" customFormat="1" ht="14.25">
      <c r="A16" s="137"/>
      <c r="B16" s="135" t="s">
        <v>300</v>
      </c>
      <c r="C16" s="127">
        <f>SUM(C17)</f>
        <v>15762.8</v>
      </c>
      <c r="D16" s="127">
        <f>SUM(D17)</f>
        <v>0</v>
      </c>
      <c r="E16" s="127">
        <f>SUM(E17)</f>
        <v>0</v>
      </c>
      <c r="F16" s="127">
        <f>SUM(C16:E16)</f>
        <v>15762.8</v>
      </c>
    </row>
    <row r="17" spans="1:6" s="6" customFormat="1" ht="15">
      <c r="A17" s="130"/>
      <c r="B17" s="136" t="s">
        <v>6</v>
      </c>
      <c r="C17" s="132">
        <f>SUM(C18)</f>
        <v>15762.8</v>
      </c>
      <c r="D17" s="133"/>
      <c r="E17" s="133"/>
      <c r="F17" s="133">
        <f>SUM(F18)</f>
        <v>15762.8</v>
      </c>
    </row>
    <row r="18" spans="1:6" s="6" customFormat="1" ht="15">
      <c r="A18" s="124"/>
      <c r="B18" s="128" t="s">
        <v>195</v>
      </c>
      <c r="C18" s="129">
        <f>15762.8</f>
        <v>15762.8</v>
      </c>
      <c r="D18" s="118"/>
      <c r="E18" s="118"/>
      <c r="F18" s="118">
        <f>SUM(C18,D18,E18)</f>
        <v>15762.8</v>
      </c>
    </row>
    <row r="19" spans="1:6" s="6" customFormat="1" ht="14.25">
      <c r="A19" s="134"/>
      <c r="B19" s="135" t="s">
        <v>302</v>
      </c>
      <c r="C19" s="10">
        <f>SUM(C20)</f>
        <v>113555.9</v>
      </c>
      <c r="D19" s="10">
        <f>SUM(D20)</f>
        <v>1631</v>
      </c>
      <c r="E19" s="10">
        <f>SUM(E20)</f>
        <v>0</v>
      </c>
      <c r="F19" s="10">
        <f>SUM(C19:E19)</f>
        <v>115186.9</v>
      </c>
    </row>
    <row r="20" spans="1:6" s="6" customFormat="1" ht="15">
      <c r="A20" s="130"/>
      <c r="B20" s="131" t="s">
        <v>6</v>
      </c>
      <c r="C20" s="132">
        <v>113555.9</v>
      </c>
      <c r="D20" s="133">
        <v>1631</v>
      </c>
      <c r="E20" s="133"/>
      <c r="F20" s="133">
        <f>SUM(C20:E20)</f>
        <v>115186.9</v>
      </c>
    </row>
    <row r="21" spans="1:6" s="6" customFormat="1" ht="15" customHeight="1">
      <c r="A21" s="125"/>
      <c r="B21" s="138" t="s">
        <v>179</v>
      </c>
      <c r="C21" s="10">
        <f>SUM(C5,C19)</f>
        <v>449766.9</v>
      </c>
      <c r="D21" s="10">
        <f>SUM(D5,D19)</f>
        <v>11573.3</v>
      </c>
      <c r="E21" s="10">
        <f>SUM(E5,E19)</f>
        <v>53197.2</v>
      </c>
      <c r="F21" s="10">
        <f>SUM(C21:E21)</f>
        <v>514537.4</v>
      </c>
    </row>
    <row r="22" spans="1:6" s="6" customFormat="1" ht="11.25" customHeight="1">
      <c r="A22" s="74"/>
      <c r="B22" s="11"/>
      <c r="C22" s="12"/>
      <c r="D22" s="12"/>
      <c r="E22" s="12"/>
      <c r="F22" s="12"/>
    </row>
    <row r="23" spans="1:6" s="6" customFormat="1" ht="15" customHeight="1">
      <c r="A23" s="75"/>
      <c r="B23" s="156" t="s">
        <v>14</v>
      </c>
      <c r="C23" s="156"/>
      <c r="D23" s="156"/>
      <c r="E23" s="156"/>
      <c r="F23" s="156"/>
    </row>
    <row r="24" spans="1:6" s="6" customFormat="1" ht="7.5" customHeight="1">
      <c r="A24" s="76"/>
      <c r="B24" s="13"/>
      <c r="C24" s="13"/>
      <c r="D24" s="13"/>
      <c r="E24" s="13"/>
      <c r="F24" s="3"/>
    </row>
    <row r="25" spans="1:6" ht="16.5" customHeight="1">
      <c r="A25" s="144" t="s">
        <v>196</v>
      </c>
      <c r="B25" s="157" t="s">
        <v>1</v>
      </c>
      <c r="C25" s="158" t="s">
        <v>2</v>
      </c>
      <c r="D25" s="159"/>
      <c r="E25" s="159"/>
      <c r="F25" s="149" t="s">
        <v>3</v>
      </c>
    </row>
    <row r="26" spans="1:6" ht="15.75" customHeight="1">
      <c r="A26" s="144"/>
      <c r="B26" s="153"/>
      <c r="C26" s="4" t="s">
        <v>4</v>
      </c>
      <c r="D26" s="4" t="s">
        <v>5</v>
      </c>
      <c r="E26" s="4" t="s">
        <v>194</v>
      </c>
      <c r="F26" s="150"/>
    </row>
    <row r="27" spans="1:6" s="6" customFormat="1" ht="14.25">
      <c r="A27" s="106" t="s">
        <v>197</v>
      </c>
      <c r="B27" s="97" t="s">
        <v>15</v>
      </c>
      <c r="C27" s="98">
        <f>SUM(C28)</f>
        <v>275</v>
      </c>
      <c r="D27" s="110"/>
      <c r="E27" s="111"/>
      <c r="F27" s="110">
        <f>SUM(F28)</f>
        <v>275</v>
      </c>
    </row>
    <row r="28" spans="1:8" s="6" customFormat="1" ht="14.25">
      <c r="A28" s="77"/>
      <c r="B28" s="14" t="s">
        <v>6</v>
      </c>
      <c r="C28" s="15">
        <f>SUM(C29)</f>
        <v>275</v>
      </c>
      <c r="D28" s="16"/>
      <c r="E28" s="17"/>
      <c r="F28" s="16">
        <f>SUM(C29)</f>
        <v>275</v>
      </c>
      <c r="H28" s="90"/>
    </row>
    <row r="29" spans="1:6" s="6" customFormat="1" ht="15">
      <c r="A29" s="78" t="s">
        <v>198</v>
      </c>
      <c r="B29" s="18" t="s">
        <v>16</v>
      </c>
      <c r="C29" s="19">
        <v>275</v>
      </c>
      <c r="D29" s="20"/>
      <c r="E29" s="21"/>
      <c r="F29" s="20">
        <f>SUM(C29,D29,E29)</f>
        <v>275</v>
      </c>
    </row>
    <row r="30" spans="1:6" s="6" customFormat="1" ht="14.25">
      <c r="A30" s="106" t="s">
        <v>199</v>
      </c>
      <c r="B30" s="109" t="s">
        <v>17</v>
      </c>
      <c r="C30" s="104">
        <f>SUM(C31)</f>
        <v>70048.1</v>
      </c>
      <c r="D30" s="104">
        <f>SUM(D31)</f>
        <v>6942.3</v>
      </c>
      <c r="E30" s="104">
        <f>SUM(E31)</f>
        <v>28706.7</v>
      </c>
      <c r="F30" s="105">
        <f>SUM(F31)</f>
        <v>105697.09999999999</v>
      </c>
    </row>
    <row r="31" spans="1:6" s="6" customFormat="1" ht="14.25">
      <c r="A31" s="77" t="s">
        <v>277</v>
      </c>
      <c r="B31" s="22" t="s">
        <v>11</v>
      </c>
      <c r="C31" s="23">
        <f>SUM(C32:C36,C39:C40,C43:C45,C48:C52)</f>
        <v>70048.1</v>
      </c>
      <c r="D31" s="23">
        <f>SUM(D32:D36,D39:D40,D43:D45,D48:D52)</f>
        <v>6942.3</v>
      </c>
      <c r="E31" s="23">
        <f>SUM(E32:E36,E39:E40,E43:E45,E48:E52)</f>
        <v>28706.7</v>
      </c>
      <c r="F31" s="23">
        <f>SUM(F32:F36,F39:F40,F43:F45,F48:F52)</f>
        <v>105697.09999999999</v>
      </c>
    </row>
    <row r="32" spans="1:6" s="6" customFormat="1" ht="15">
      <c r="A32" s="78" t="s">
        <v>203</v>
      </c>
      <c r="B32" s="87" t="s">
        <v>279</v>
      </c>
      <c r="C32" s="24">
        <f>15000-1200</f>
        <v>13800</v>
      </c>
      <c r="D32" s="25"/>
      <c r="E32" s="26"/>
      <c r="F32" s="25">
        <f>SUM(C32,D32,E32)</f>
        <v>13800</v>
      </c>
    </row>
    <row r="33" spans="1:6" s="6" customFormat="1" ht="15">
      <c r="A33" s="78" t="s">
        <v>203</v>
      </c>
      <c r="B33" s="87" t="s">
        <v>31</v>
      </c>
      <c r="C33" s="24">
        <v>500</v>
      </c>
      <c r="D33" s="25"/>
      <c r="E33" s="26"/>
      <c r="F33" s="25">
        <f>SUM(C33,D33,E33)</f>
        <v>500</v>
      </c>
    </row>
    <row r="34" spans="1:6" s="6" customFormat="1" ht="30">
      <c r="A34" s="78" t="s">
        <v>203</v>
      </c>
      <c r="B34" s="89" t="s">
        <v>32</v>
      </c>
      <c r="C34" s="24">
        <v>800</v>
      </c>
      <c r="D34" s="25"/>
      <c r="E34" s="26"/>
      <c r="F34" s="25">
        <f>SUM(C34,D34,E34)</f>
        <v>800</v>
      </c>
    </row>
    <row r="35" spans="1:6" s="6" customFormat="1" ht="15">
      <c r="A35" s="78" t="s">
        <v>202</v>
      </c>
      <c r="B35" s="87" t="s">
        <v>23</v>
      </c>
      <c r="C35" s="24">
        <v>20000</v>
      </c>
      <c r="D35" s="25"/>
      <c r="E35" s="26"/>
      <c r="F35" s="25">
        <f>SUM(C35,D35,E35)</f>
        <v>20000</v>
      </c>
    </row>
    <row r="36" spans="1:6" s="6" customFormat="1" ht="15">
      <c r="A36" s="78" t="s">
        <v>202</v>
      </c>
      <c r="B36" s="87" t="s">
        <v>27</v>
      </c>
      <c r="C36" s="24">
        <f>SUM(C37,C38)</f>
        <v>153.2</v>
      </c>
      <c r="D36" s="25"/>
      <c r="E36" s="26">
        <f>SUM(E37,E38)</f>
        <v>459.5</v>
      </c>
      <c r="F36" s="25">
        <f>SUM(F37,F38)</f>
        <v>612.6999999999999</v>
      </c>
    </row>
    <row r="37" spans="1:6" s="6" customFormat="1" ht="15">
      <c r="A37" s="78"/>
      <c r="B37" s="87" t="s">
        <v>28</v>
      </c>
      <c r="C37" s="24">
        <v>79.6</v>
      </c>
      <c r="D37" s="25"/>
      <c r="E37" s="26">
        <v>238.8</v>
      </c>
      <c r="F37" s="25">
        <f>SUM(C37,D37,E37)</f>
        <v>318.4</v>
      </c>
    </row>
    <row r="38" spans="1:6" s="6" customFormat="1" ht="15">
      <c r="A38" s="78"/>
      <c r="B38" s="87" t="s">
        <v>29</v>
      </c>
      <c r="C38" s="24">
        <v>73.6</v>
      </c>
      <c r="D38" s="25"/>
      <c r="E38" s="26">
        <v>220.7</v>
      </c>
      <c r="F38" s="25">
        <f>SUM(C38,D38,E38)</f>
        <v>294.29999999999995</v>
      </c>
    </row>
    <row r="39" spans="1:6" s="6" customFormat="1" ht="15">
      <c r="A39" s="78" t="s">
        <v>201</v>
      </c>
      <c r="B39" s="117" t="s">
        <v>278</v>
      </c>
      <c r="C39" s="24">
        <v>1200</v>
      </c>
      <c r="D39" s="25"/>
      <c r="E39" s="26"/>
      <c r="F39" s="25">
        <f>SUM(C39,D39,E39)</f>
        <v>1200</v>
      </c>
    </row>
    <row r="40" spans="1:6" s="6" customFormat="1" ht="15">
      <c r="A40" s="78" t="s">
        <v>201</v>
      </c>
      <c r="B40" s="87" t="s">
        <v>24</v>
      </c>
      <c r="C40" s="24">
        <f>SUM(C41,C42)</f>
        <v>14246.8</v>
      </c>
      <c r="D40" s="25"/>
      <c r="E40" s="26">
        <f>SUM(E41,E42)</f>
        <v>477.9</v>
      </c>
      <c r="F40" s="25">
        <f>SUM(F41,F42)</f>
        <v>14724.7</v>
      </c>
    </row>
    <row r="41" spans="1:6" s="6" customFormat="1" ht="15">
      <c r="A41" s="78"/>
      <c r="B41" s="87" t="s">
        <v>25</v>
      </c>
      <c r="C41" s="24">
        <v>14087.5</v>
      </c>
      <c r="D41" s="25"/>
      <c r="E41" s="26"/>
      <c r="F41" s="25">
        <f>SUM(C41,D41,E41)</f>
        <v>14087.5</v>
      </c>
    </row>
    <row r="42" spans="1:6" s="6" customFormat="1" ht="15">
      <c r="A42" s="78"/>
      <c r="B42" s="87" t="s">
        <v>26</v>
      </c>
      <c r="C42" s="24">
        <v>159.3</v>
      </c>
      <c r="D42" s="25"/>
      <c r="E42" s="26">
        <v>477.9</v>
      </c>
      <c r="F42" s="25">
        <f>SUM(C42,D42,E42)</f>
        <v>637.2</v>
      </c>
    </row>
    <row r="43" spans="1:6" s="6" customFormat="1" ht="15">
      <c r="A43" s="78" t="s">
        <v>201</v>
      </c>
      <c r="B43" s="87" t="s">
        <v>304</v>
      </c>
      <c r="C43" s="24">
        <v>3800</v>
      </c>
      <c r="D43" s="25"/>
      <c r="E43" s="26"/>
      <c r="F43" s="25">
        <f>SUM(C43,D43,E43)</f>
        <v>3800</v>
      </c>
    </row>
    <row r="44" spans="1:6" s="6" customFormat="1" ht="15">
      <c r="A44" s="78" t="s">
        <v>201</v>
      </c>
      <c r="B44" s="87" t="s">
        <v>30</v>
      </c>
      <c r="C44" s="24">
        <v>800</v>
      </c>
      <c r="D44" s="25"/>
      <c r="E44" s="26"/>
      <c r="F44" s="25">
        <f>SUM(C44,D44,E44)</f>
        <v>800</v>
      </c>
    </row>
    <row r="45" spans="1:6" s="6" customFormat="1" ht="15">
      <c r="A45" s="79" t="s">
        <v>204</v>
      </c>
      <c r="B45" s="88" t="s">
        <v>289</v>
      </c>
      <c r="C45" s="28">
        <f>SUM(C46,C47)</f>
        <v>6248.1</v>
      </c>
      <c r="D45" s="29">
        <f>SUM(D46,D47)</f>
        <v>6942.3</v>
      </c>
      <c r="E45" s="30">
        <f>SUM(E46,E47)</f>
        <v>27769.3</v>
      </c>
      <c r="F45" s="29">
        <f>SUM(F46,F47)</f>
        <v>40959.7</v>
      </c>
    </row>
    <row r="46" spans="1:6" s="6" customFormat="1" ht="15">
      <c r="A46" s="78"/>
      <c r="B46" s="87" t="s">
        <v>33</v>
      </c>
      <c r="C46" s="24">
        <v>5213.1</v>
      </c>
      <c r="D46" s="25">
        <v>5792.3</v>
      </c>
      <c r="E46" s="26">
        <v>23169.3</v>
      </c>
      <c r="F46" s="25">
        <f aca="true" t="shared" si="0" ref="F46:F52">SUM(C46,D46,E46)</f>
        <v>34174.7</v>
      </c>
    </row>
    <row r="47" spans="1:6" s="6" customFormat="1" ht="15">
      <c r="A47" s="78"/>
      <c r="B47" s="87" t="s">
        <v>34</v>
      </c>
      <c r="C47" s="24">
        <v>1035</v>
      </c>
      <c r="D47" s="25">
        <v>1150</v>
      </c>
      <c r="E47" s="26">
        <v>4600</v>
      </c>
      <c r="F47" s="25">
        <f t="shared" si="0"/>
        <v>6785</v>
      </c>
    </row>
    <row r="48" spans="1:6" s="6" customFormat="1" ht="15">
      <c r="A48" s="78" t="s">
        <v>200</v>
      </c>
      <c r="B48" s="87" t="s">
        <v>18</v>
      </c>
      <c r="C48" s="24">
        <v>2400</v>
      </c>
      <c r="D48" s="25"/>
      <c r="E48" s="26"/>
      <c r="F48" s="25">
        <f t="shared" si="0"/>
        <v>2400</v>
      </c>
    </row>
    <row r="49" spans="1:6" s="6" customFormat="1" ht="15">
      <c r="A49" s="78" t="s">
        <v>200</v>
      </c>
      <c r="B49" s="87" t="s">
        <v>19</v>
      </c>
      <c r="C49" s="24">
        <v>1500</v>
      </c>
      <c r="D49" s="25"/>
      <c r="E49" s="26"/>
      <c r="F49" s="25">
        <f t="shared" si="0"/>
        <v>1500</v>
      </c>
    </row>
    <row r="50" spans="1:6" s="6" customFormat="1" ht="15">
      <c r="A50" s="78" t="s">
        <v>200</v>
      </c>
      <c r="B50" s="87" t="s">
        <v>20</v>
      </c>
      <c r="C50" s="24">
        <v>600</v>
      </c>
      <c r="D50" s="25"/>
      <c r="E50" s="26"/>
      <c r="F50" s="25">
        <f t="shared" si="0"/>
        <v>600</v>
      </c>
    </row>
    <row r="51" spans="1:6" s="6" customFormat="1" ht="15">
      <c r="A51" s="78" t="s">
        <v>200</v>
      </c>
      <c r="B51" s="87" t="s">
        <v>21</v>
      </c>
      <c r="C51" s="24">
        <v>2500</v>
      </c>
      <c r="D51" s="25"/>
      <c r="E51" s="26"/>
      <c r="F51" s="25">
        <f t="shared" si="0"/>
        <v>2500</v>
      </c>
    </row>
    <row r="52" spans="1:6" s="6" customFormat="1" ht="15">
      <c r="A52" s="78" t="s">
        <v>200</v>
      </c>
      <c r="B52" s="87" t="s">
        <v>22</v>
      </c>
      <c r="C52" s="24">
        <v>1500</v>
      </c>
      <c r="D52" s="25"/>
      <c r="E52" s="26"/>
      <c r="F52" s="25">
        <f t="shared" si="0"/>
        <v>1500</v>
      </c>
    </row>
    <row r="53" spans="1:6" s="6" customFormat="1" ht="14.25">
      <c r="A53" s="106" t="s">
        <v>205</v>
      </c>
      <c r="B53" s="109" t="s">
        <v>35</v>
      </c>
      <c r="C53" s="104">
        <f>SUM(C54)</f>
        <v>2475.1</v>
      </c>
      <c r="D53" s="104"/>
      <c r="E53" s="104"/>
      <c r="F53" s="105">
        <f>SUM(F54)</f>
        <v>2475.1</v>
      </c>
    </row>
    <row r="54" spans="1:6" s="6" customFormat="1" ht="12" customHeight="1">
      <c r="A54" s="77" t="s">
        <v>206</v>
      </c>
      <c r="B54" s="14" t="s">
        <v>10</v>
      </c>
      <c r="C54" s="15">
        <f>SUM(C59,C62:C63,C64,C55,C58,C66)</f>
        <v>2475.1</v>
      </c>
      <c r="D54" s="15"/>
      <c r="E54" s="15"/>
      <c r="F54" s="16">
        <f>SUM(F59,F62:F63,F64,F55,F58,F66)</f>
        <v>2475.1</v>
      </c>
    </row>
    <row r="55" spans="1:6" s="6" customFormat="1" ht="12" customHeight="1">
      <c r="A55" s="78" t="s">
        <v>210</v>
      </c>
      <c r="B55" s="18" t="s">
        <v>42</v>
      </c>
      <c r="C55" s="24">
        <f>SUM(C56,C57)</f>
        <v>250</v>
      </c>
      <c r="D55" s="25"/>
      <c r="E55" s="26"/>
      <c r="F55" s="25">
        <f>SUM(C55,D55,E55)</f>
        <v>250</v>
      </c>
    </row>
    <row r="56" spans="1:6" s="6" customFormat="1" ht="12" customHeight="1">
      <c r="A56" s="78"/>
      <c r="B56" s="18" t="s">
        <v>43</v>
      </c>
      <c r="C56" s="24">
        <v>100</v>
      </c>
      <c r="D56" s="25"/>
      <c r="E56" s="26"/>
      <c r="F56" s="25">
        <f>SUM(C56,D56,E56)</f>
        <v>100</v>
      </c>
    </row>
    <row r="57" spans="1:6" s="6" customFormat="1" ht="12" customHeight="1">
      <c r="A57" s="78"/>
      <c r="B57" s="18" t="s">
        <v>44</v>
      </c>
      <c r="C57" s="24">
        <v>150</v>
      </c>
      <c r="D57" s="25"/>
      <c r="E57" s="26"/>
      <c r="F57" s="25">
        <f>SUM(C57,D57,E57)</f>
        <v>150</v>
      </c>
    </row>
    <row r="58" spans="1:6" s="6" customFormat="1" ht="12" customHeight="1">
      <c r="A58" s="78" t="s">
        <v>210</v>
      </c>
      <c r="B58" s="18" t="s">
        <v>45</v>
      </c>
      <c r="C58" s="24">
        <v>20</v>
      </c>
      <c r="D58" s="25"/>
      <c r="E58" s="26"/>
      <c r="F58" s="25">
        <f>SUM(C58,D58,E58)</f>
        <v>20</v>
      </c>
    </row>
    <row r="59" spans="1:6" s="6" customFormat="1" ht="15">
      <c r="A59" s="78" t="s">
        <v>207</v>
      </c>
      <c r="B59" s="18" t="s">
        <v>36</v>
      </c>
      <c r="C59" s="24">
        <f>SUM(C60,C61)</f>
        <v>600</v>
      </c>
      <c r="D59" s="25"/>
      <c r="E59" s="26"/>
      <c r="F59" s="25">
        <f>SUM(F60,F61)</f>
        <v>600</v>
      </c>
    </row>
    <row r="60" spans="1:6" s="6" customFormat="1" ht="15">
      <c r="A60" s="78"/>
      <c r="B60" s="18" t="s">
        <v>37</v>
      </c>
      <c r="C60" s="24">
        <v>400</v>
      </c>
      <c r="D60" s="25"/>
      <c r="E60" s="26"/>
      <c r="F60" s="25">
        <f aca="true" t="shared" si="1" ref="F60:F65">SUM(C60,D60,E60)</f>
        <v>400</v>
      </c>
    </row>
    <row r="61" spans="1:6" s="6" customFormat="1" ht="15">
      <c r="A61" s="78"/>
      <c r="B61" s="18" t="s">
        <v>38</v>
      </c>
      <c r="C61" s="24">
        <v>200</v>
      </c>
      <c r="D61" s="25"/>
      <c r="E61" s="26"/>
      <c r="F61" s="25">
        <f t="shared" si="1"/>
        <v>200</v>
      </c>
    </row>
    <row r="62" spans="1:6" s="6" customFormat="1" ht="15">
      <c r="A62" s="78" t="s">
        <v>207</v>
      </c>
      <c r="B62" s="18" t="s">
        <v>39</v>
      </c>
      <c r="C62" s="24">
        <v>733.1</v>
      </c>
      <c r="D62" s="25"/>
      <c r="E62" s="26"/>
      <c r="F62" s="25">
        <f t="shared" si="1"/>
        <v>733.1</v>
      </c>
    </row>
    <row r="63" spans="1:6" s="6" customFormat="1" ht="15">
      <c r="A63" s="78" t="s">
        <v>208</v>
      </c>
      <c r="B63" s="18" t="s">
        <v>305</v>
      </c>
      <c r="C63" s="24">
        <v>200</v>
      </c>
      <c r="D63" s="25"/>
      <c r="E63" s="26"/>
      <c r="F63" s="25">
        <f t="shared" si="1"/>
        <v>200</v>
      </c>
    </row>
    <row r="64" spans="1:6" s="6" customFormat="1" ht="15">
      <c r="A64" s="78" t="s">
        <v>209</v>
      </c>
      <c r="B64" s="18" t="s">
        <v>40</v>
      </c>
      <c r="C64" s="24">
        <f>SUM(C65)</f>
        <v>261</v>
      </c>
      <c r="D64" s="25"/>
      <c r="E64" s="26"/>
      <c r="F64" s="25">
        <f t="shared" si="1"/>
        <v>261</v>
      </c>
    </row>
    <row r="65" spans="1:6" s="6" customFormat="1" ht="15">
      <c r="A65" s="78"/>
      <c r="B65" s="18" t="s">
        <v>41</v>
      </c>
      <c r="C65" s="24">
        <v>261</v>
      </c>
      <c r="D65" s="25"/>
      <c r="E65" s="26"/>
      <c r="F65" s="25">
        <f t="shared" si="1"/>
        <v>261</v>
      </c>
    </row>
    <row r="66" spans="1:6" s="6" customFormat="1" ht="15">
      <c r="A66" s="78" t="s">
        <v>211</v>
      </c>
      <c r="B66" s="18" t="s">
        <v>46</v>
      </c>
      <c r="C66" s="24">
        <f>SUM(C67,C68)</f>
        <v>411</v>
      </c>
      <c r="D66" s="25"/>
      <c r="E66" s="26"/>
      <c r="F66" s="25">
        <f>SUM(F67,F68)</f>
        <v>411</v>
      </c>
    </row>
    <row r="67" spans="1:6" s="6" customFormat="1" ht="30">
      <c r="A67" s="78"/>
      <c r="B67" s="27" t="s">
        <v>212</v>
      </c>
      <c r="C67" s="24">
        <v>211</v>
      </c>
      <c r="D67" s="25"/>
      <c r="E67" s="26"/>
      <c r="F67" s="25">
        <f>SUM(C67,D67,E67)</f>
        <v>211</v>
      </c>
    </row>
    <row r="68" spans="1:6" s="6" customFormat="1" ht="15">
      <c r="A68" s="78"/>
      <c r="B68" s="18" t="s">
        <v>47</v>
      </c>
      <c r="C68" s="19">
        <v>200</v>
      </c>
      <c r="D68" s="20"/>
      <c r="E68" s="21"/>
      <c r="F68" s="20">
        <f>SUM(C68,D68,E68)</f>
        <v>200</v>
      </c>
    </row>
    <row r="69" spans="1:6" s="6" customFormat="1" ht="14.25">
      <c r="A69" s="112" t="s">
        <v>213</v>
      </c>
      <c r="B69" s="109" t="s">
        <v>48</v>
      </c>
      <c r="C69" s="104">
        <f>SUM(C70)</f>
        <v>362</v>
      </c>
      <c r="D69" s="105"/>
      <c r="E69" s="113"/>
      <c r="F69" s="105">
        <f>SUM(C69:E69)</f>
        <v>362</v>
      </c>
    </row>
    <row r="70" spans="1:6" s="6" customFormat="1" ht="14.25">
      <c r="A70" s="92" t="s">
        <v>214</v>
      </c>
      <c r="B70" s="14" t="s">
        <v>49</v>
      </c>
      <c r="C70" s="15">
        <f>SUM(C71:C72)</f>
        <v>362</v>
      </c>
      <c r="D70" s="16"/>
      <c r="E70" s="17"/>
      <c r="F70" s="16">
        <f>SUM(F71:F72)</f>
        <v>362</v>
      </c>
    </row>
    <row r="71" spans="1:6" s="6" customFormat="1" ht="15">
      <c r="A71" s="93" t="s">
        <v>215</v>
      </c>
      <c r="B71" s="18" t="s">
        <v>50</v>
      </c>
      <c r="C71" s="24">
        <v>262</v>
      </c>
      <c r="D71" s="25"/>
      <c r="E71" s="26"/>
      <c r="F71" s="25">
        <f>SUM(C71,D71,E71)</f>
        <v>262</v>
      </c>
    </row>
    <row r="72" spans="1:6" s="6" customFormat="1" ht="15">
      <c r="A72" s="77" t="s">
        <v>307</v>
      </c>
      <c r="B72" s="39" t="s">
        <v>308</v>
      </c>
      <c r="C72" s="160">
        <v>100</v>
      </c>
      <c r="D72" s="58"/>
      <c r="E72" s="161"/>
      <c r="F72" s="25">
        <f>SUM(C72,D72,E72)</f>
        <v>100</v>
      </c>
    </row>
    <row r="73" spans="1:6" ht="14.25">
      <c r="A73" s="114" t="s">
        <v>216</v>
      </c>
      <c r="B73" s="97" t="s">
        <v>51</v>
      </c>
      <c r="C73" s="98">
        <f>SUM(C74,C133,C141,C154)</f>
        <v>111442</v>
      </c>
      <c r="D73" s="110"/>
      <c r="E73" s="111">
        <f>SUM(E74,E133,E141,E154)</f>
        <v>6380.5</v>
      </c>
      <c r="F73" s="110">
        <f>SUM(F74,F133,F141,F154)</f>
        <v>117822.5</v>
      </c>
    </row>
    <row r="74" spans="1:6" ht="14.25">
      <c r="A74" s="94" t="s">
        <v>217</v>
      </c>
      <c r="B74" s="14" t="s">
        <v>7</v>
      </c>
      <c r="C74" s="15">
        <f>SUM(C75,C130)</f>
        <v>95625.4</v>
      </c>
      <c r="D74" s="15"/>
      <c r="E74" s="15"/>
      <c r="F74" s="32">
        <f>SUM(F75,F130)</f>
        <v>95625.4</v>
      </c>
    </row>
    <row r="75" spans="1:6" ht="15">
      <c r="A75" s="81" t="s">
        <v>218</v>
      </c>
      <c r="B75" s="33" t="s">
        <v>52</v>
      </c>
      <c r="C75" s="34">
        <f>SUM(C76,C77,C91,C93,C96,C100,C108,C121,C124,C125,C129)</f>
        <v>94325.4</v>
      </c>
      <c r="D75" s="34"/>
      <c r="E75" s="34"/>
      <c r="F75" s="35">
        <f>SUM(F76,F77,F91,F93,F96,F100,F108,F121,F124,F125,F129)</f>
        <v>94325.4</v>
      </c>
    </row>
    <row r="76" spans="1:6" ht="14.25">
      <c r="A76" s="81"/>
      <c r="B76" s="36" t="s">
        <v>53</v>
      </c>
      <c r="C76" s="34">
        <v>10000</v>
      </c>
      <c r="D76" s="34"/>
      <c r="E76" s="34"/>
      <c r="F76" s="35">
        <f>SUM(C76,D76,E76)</f>
        <v>10000</v>
      </c>
    </row>
    <row r="77" spans="1:6" ht="14.25">
      <c r="A77" s="81"/>
      <c r="B77" s="36" t="s">
        <v>54</v>
      </c>
      <c r="C77" s="34">
        <v>38175.4</v>
      </c>
      <c r="D77" s="34"/>
      <c r="E77" s="37"/>
      <c r="F77" s="35">
        <f>SUM(C77:E77)</f>
        <v>38175.4</v>
      </c>
    </row>
    <row r="78" spans="1:6" ht="12.75" customHeight="1">
      <c r="A78" s="78"/>
      <c r="B78" s="87" t="s">
        <v>55</v>
      </c>
      <c r="C78" s="24"/>
      <c r="D78" s="25"/>
      <c r="E78" s="26"/>
      <c r="F78" s="25"/>
    </row>
    <row r="79" spans="1:6" ht="12.75" customHeight="1">
      <c r="A79" s="78"/>
      <c r="B79" s="87" t="s">
        <v>56</v>
      </c>
      <c r="C79" s="24"/>
      <c r="D79" s="25"/>
      <c r="E79" s="26"/>
      <c r="F79" s="25"/>
    </row>
    <row r="80" spans="1:6" ht="12.75" customHeight="1">
      <c r="A80" s="78"/>
      <c r="B80" s="87" t="s">
        <v>57</v>
      </c>
      <c r="C80" s="24"/>
      <c r="D80" s="25"/>
      <c r="E80" s="26"/>
      <c r="F80" s="25"/>
    </row>
    <row r="81" spans="1:6" ht="12.75" customHeight="1">
      <c r="A81" s="78"/>
      <c r="B81" s="87" t="s">
        <v>58</v>
      </c>
      <c r="C81" s="24"/>
      <c r="D81" s="25"/>
      <c r="E81" s="26"/>
      <c r="F81" s="25"/>
    </row>
    <row r="82" spans="1:6" ht="12.75" customHeight="1">
      <c r="A82" s="78"/>
      <c r="B82" s="87" t="s">
        <v>59</v>
      </c>
      <c r="C82" s="24"/>
      <c r="D82" s="25"/>
      <c r="E82" s="26"/>
      <c r="F82" s="25"/>
    </row>
    <row r="83" spans="1:6" ht="12.75" customHeight="1">
      <c r="A83" s="78"/>
      <c r="B83" s="87" t="s">
        <v>60</v>
      </c>
      <c r="C83" s="24"/>
      <c r="D83" s="25"/>
      <c r="E83" s="26"/>
      <c r="F83" s="25"/>
    </row>
    <row r="84" spans="1:6" ht="12.75" customHeight="1">
      <c r="A84" s="78"/>
      <c r="B84" s="87" t="s">
        <v>61</v>
      </c>
      <c r="C84" s="24"/>
      <c r="D84" s="25"/>
      <c r="E84" s="26"/>
      <c r="F84" s="25"/>
    </row>
    <row r="85" spans="1:6" ht="12.75" customHeight="1">
      <c r="A85" s="78"/>
      <c r="B85" s="87" t="s">
        <v>62</v>
      </c>
      <c r="C85" s="24"/>
      <c r="D85" s="25"/>
      <c r="E85" s="26"/>
      <c r="F85" s="25"/>
    </row>
    <row r="86" spans="1:6" ht="12.75" customHeight="1">
      <c r="A86" s="78"/>
      <c r="B86" s="87" t="s">
        <v>63</v>
      </c>
      <c r="C86" s="24"/>
      <c r="D86" s="25"/>
      <c r="E86" s="26"/>
      <c r="F86" s="25"/>
    </row>
    <row r="87" spans="1:6" ht="12.75" customHeight="1">
      <c r="A87" s="78"/>
      <c r="B87" s="87" t="s">
        <v>64</v>
      </c>
      <c r="C87" s="24"/>
      <c r="D87" s="25"/>
      <c r="E87" s="26"/>
      <c r="F87" s="25"/>
    </row>
    <row r="88" spans="1:6" ht="12.75" customHeight="1">
      <c r="A88" s="78"/>
      <c r="B88" s="87" t="s">
        <v>65</v>
      </c>
      <c r="C88" s="24"/>
      <c r="D88" s="25"/>
      <c r="E88" s="26"/>
      <c r="F88" s="25"/>
    </row>
    <row r="89" spans="1:6" ht="12.75" customHeight="1">
      <c r="A89" s="78"/>
      <c r="B89" s="87" t="s">
        <v>66</v>
      </c>
      <c r="C89" s="24"/>
      <c r="D89" s="25"/>
      <c r="E89" s="26"/>
      <c r="F89" s="25"/>
    </row>
    <row r="90" spans="1:6" ht="12.75" customHeight="1">
      <c r="A90" s="78"/>
      <c r="B90" s="87" t="s">
        <v>67</v>
      </c>
      <c r="C90" s="24"/>
      <c r="D90" s="25"/>
      <c r="E90" s="26"/>
      <c r="F90" s="25"/>
    </row>
    <row r="91" spans="1:6" ht="14.25">
      <c r="A91" s="81"/>
      <c r="B91" s="36" t="s">
        <v>68</v>
      </c>
      <c r="C91" s="34">
        <f>SUM(C92)</f>
        <v>12000</v>
      </c>
      <c r="D91" s="35"/>
      <c r="E91" s="38"/>
      <c r="F91" s="35">
        <f>SUM(F92)</f>
        <v>12000</v>
      </c>
    </row>
    <row r="92" spans="1:6" ht="15">
      <c r="A92" s="78"/>
      <c r="B92" s="18" t="s">
        <v>69</v>
      </c>
      <c r="C92" s="24">
        <v>12000</v>
      </c>
      <c r="D92" s="24"/>
      <c r="E92" s="24"/>
      <c r="F92" s="25">
        <f>SUM(C92,D92,E92)</f>
        <v>12000</v>
      </c>
    </row>
    <row r="93" spans="1:6" ht="14.25">
      <c r="A93" s="81"/>
      <c r="B93" s="36" t="s">
        <v>70</v>
      </c>
      <c r="C93" s="34">
        <v>5000</v>
      </c>
      <c r="D93" s="34"/>
      <c r="E93" s="34"/>
      <c r="F93" s="35">
        <f>SUM(C93:E93)</f>
        <v>5000</v>
      </c>
    </row>
    <row r="94" spans="1:6" ht="12" customHeight="1">
      <c r="A94" s="78"/>
      <c r="B94" s="89" t="s">
        <v>281</v>
      </c>
      <c r="C94" s="24"/>
      <c r="D94" s="24"/>
      <c r="E94" s="24"/>
      <c r="F94" s="25"/>
    </row>
    <row r="95" spans="1:6" ht="12" customHeight="1">
      <c r="A95" s="78"/>
      <c r="B95" s="89" t="s">
        <v>280</v>
      </c>
      <c r="C95" s="24"/>
      <c r="D95" s="24"/>
      <c r="E95" s="24"/>
      <c r="F95" s="25"/>
    </row>
    <row r="96" spans="1:6" ht="14.25">
      <c r="A96" s="81"/>
      <c r="B96" s="36" t="s">
        <v>71</v>
      </c>
      <c r="C96" s="34">
        <v>3080</v>
      </c>
      <c r="D96" s="34"/>
      <c r="E96" s="34"/>
      <c r="F96" s="35">
        <f>SUM(C96:E96)</f>
        <v>3080</v>
      </c>
    </row>
    <row r="97" spans="1:6" ht="12" customHeight="1">
      <c r="A97" s="78"/>
      <c r="B97" s="87" t="s">
        <v>72</v>
      </c>
      <c r="C97" s="24"/>
      <c r="D97" s="24"/>
      <c r="E97" s="24"/>
      <c r="F97" s="25"/>
    </row>
    <row r="98" spans="1:6" ht="12" customHeight="1">
      <c r="A98" s="78"/>
      <c r="B98" s="87" t="s">
        <v>73</v>
      </c>
      <c r="C98" s="24"/>
      <c r="D98" s="24"/>
      <c r="E98" s="24"/>
      <c r="F98" s="25"/>
    </row>
    <row r="99" spans="1:6" ht="12" customHeight="1">
      <c r="A99" s="78"/>
      <c r="B99" s="87" t="s">
        <v>74</v>
      </c>
      <c r="C99" s="24"/>
      <c r="D99" s="24"/>
      <c r="E99" s="24"/>
      <c r="F99" s="25"/>
    </row>
    <row r="100" spans="1:6" ht="14.25" customHeight="1">
      <c r="A100" s="81"/>
      <c r="B100" s="36" t="s">
        <v>75</v>
      </c>
      <c r="C100" s="34">
        <v>4050</v>
      </c>
      <c r="D100" s="34"/>
      <c r="E100" s="34"/>
      <c r="F100" s="35">
        <f>SUM(C100:E100)</f>
        <v>4050</v>
      </c>
    </row>
    <row r="101" spans="1:6" ht="12" customHeight="1">
      <c r="A101" s="78"/>
      <c r="B101" s="87" t="s">
        <v>76</v>
      </c>
      <c r="C101" s="24"/>
      <c r="D101" s="25"/>
      <c r="E101" s="26"/>
      <c r="F101" s="25"/>
    </row>
    <row r="102" spans="1:6" ht="12" customHeight="1">
      <c r="A102" s="78"/>
      <c r="B102" s="87" t="s">
        <v>77</v>
      </c>
      <c r="C102" s="24"/>
      <c r="D102" s="25"/>
      <c r="E102" s="26"/>
      <c r="F102" s="25"/>
    </row>
    <row r="103" spans="1:6" ht="12" customHeight="1">
      <c r="A103" s="78"/>
      <c r="B103" s="87" t="s">
        <v>78</v>
      </c>
      <c r="C103" s="24"/>
      <c r="D103" s="25"/>
      <c r="E103" s="26"/>
      <c r="F103" s="25"/>
    </row>
    <row r="104" spans="1:6" ht="12" customHeight="1">
      <c r="A104" s="78"/>
      <c r="B104" s="87" t="s">
        <v>287</v>
      </c>
      <c r="C104" s="24"/>
      <c r="D104" s="25"/>
      <c r="E104" s="26"/>
      <c r="F104" s="25"/>
    </row>
    <row r="105" spans="1:6" ht="12" customHeight="1">
      <c r="A105" s="78"/>
      <c r="B105" s="87" t="s">
        <v>79</v>
      </c>
      <c r="C105" s="24"/>
      <c r="D105" s="25"/>
      <c r="E105" s="26"/>
      <c r="F105" s="25"/>
    </row>
    <row r="106" spans="1:6" ht="12" customHeight="1">
      <c r="A106" s="78"/>
      <c r="B106" s="87" t="s">
        <v>282</v>
      </c>
      <c r="C106" s="24"/>
      <c r="D106" s="25"/>
      <c r="E106" s="26"/>
      <c r="F106" s="25"/>
    </row>
    <row r="107" spans="1:6" ht="12" customHeight="1">
      <c r="A107" s="78"/>
      <c r="B107" s="87" t="s">
        <v>80</v>
      </c>
      <c r="C107" s="24"/>
      <c r="D107" s="25"/>
      <c r="E107" s="26"/>
      <c r="F107" s="25"/>
    </row>
    <row r="108" spans="1:6" ht="14.25" customHeight="1">
      <c r="A108" s="81"/>
      <c r="B108" s="36" t="s">
        <v>21</v>
      </c>
      <c r="C108" s="34">
        <v>2720</v>
      </c>
      <c r="D108" s="34"/>
      <c r="E108" s="34"/>
      <c r="F108" s="35">
        <f>SUM(C108:E108)</f>
        <v>2720</v>
      </c>
    </row>
    <row r="109" spans="1:6" ht="12.75" customHeight="1">
      <c r="A109" s="78"/>
      <c r="B109" s="87" t="s">
        <v>81</v>
      </c>
      <c r="C109" s="24"/>
      <c r="D109" s="25"/>
      <c r="E109" s="26"/>
      <c r="F109" s="25"/>
    </row>
    <row r="110" spans="1:6" ht="12.75" customHeight="1">
      <c r="A110" s="78"/>
      <c r="B110" s="87" t="s">
        <v>285</v>
      </c>
      <c r="C110" s="24"/>
      <c r="D110" s="25"/>
      <c r="E110" s="26"/>
      <c r="F110" s="25"/>
    </row>
    <row r="111" spans="1:6" ht="12.75" customHeight="1">
      <c r="A111" s="78"/>
      <c r="B111" s="87" t="s">
        <v>186</v>
      </c>
      <c r="C111" s="24"/>
      <c r="D111" s="25"/>
      <c r="E111" s="26"/>
      <c r="F111" s="25"/>
    </row>
    <row r="112" spans="1:6" ht="12.75" customHeight="1">
      <c r="A112" s="78"/>
      <c r="B112" s="87" t="s">
        <v>306</v>
      </c>
      <c r="C112" s="24"/>
      <c r="D112" s="25"/>
      <c r="E112" s="26"/>
      <c r="F112" s="25"/>
    </row>
    <row r="113" spans="1:6" ht="12.75" customHeight="1">
      <c r="A113" s="78"/>
      <c r="B113" s="87" t="s">
        <v>82</v>
      </c>
      <c r="C113" s="24"/>
      <c r="D113" s="25"/>
      <c r="E113" s="26"/>
      <c r="F113" s="25"/>
    </row>
    <row r="114" spans="1:6" ht="12.75" customHeight="1">
      <c r="A114" s="78"/>
      <c r="B114" s="87" t="s">
        <v>283</v>
      </c>
      <c r="C114" s="24"/>
      <c r="D114" s="25"/>
      <c r="E114" s="26"/>
      <c r="F114" s="25"/>
    </row>
    <row r="115" spans="1:6" ht="12.75" customHeight="1">
      <c r="A115" s="78"/>
      <c r="B115" s="87" t="s">
        <v>83</v>
      </c>
      <c r="C115" s="24"/>
      <c r="D115" s="25"/>
      <c r="E115" s="26"/>
      <c r="F115" s="25"/>
    </row>
    <row r="116" spans="1:6" ht="12.75" customHeight="1">
      <c r="A116" s="78"/>
      <c r="B116" s="87" t="s">
        <v>84</v>
      </c>
      <c r="C116" s="24"/>
      <c r="D116" s="25"/>
      <c r="E116" s="26"/>
      <c r="F116" s="25"/>
    </row>
    <row r="117" spans="1:6" ht="12.75" customHeight="1">
      <c r="A117" s="78"/>
      <c r="B117" s="87" t="s">
        <v>85</v>
      </c>
      <c r="C117" s="24"/>
      <c r="D117" s="25"/>
      <c r="E117" s="26"/>
      <c r="F117" s="25"/>
    </row>
    <row r="118" spans="1:6" ht="12.75" customHeight="1">
      <c r="A118" s="78"/>
      <c r="B118" s="87" t="s">
        <v>284</v>
      </c>
      <c r="C118" s="24"/>
      <c r="D118" s="25"/>
      <c r="E118" s="26"/>
      <c r="F118" s="25"/>
    </row>
    <row r="119" spans="1:6" ht="12.75" customHeight="1">
      <c r="A119" s="78"/>
      <c r="B119" s="87" t="s">
        <v>86</v>
      </c>
      <c r="C119" s="24"/>
      <c r="D119" s="25"/>
      <c r="E119" s="26"/>
      <c r="F119" s="25"/>
    </row>
    <row r="120" spans="1:6" ht="12.75" customHeight="1">
      <c r="A120" s="78"/>
      <c r="B120" s="87" t="s">
        <v>87</v>
      </c>
      <c r="C120" s="24"/>
      <c r="D120" s="25"/>
      <c r="E120" s="26"/>
      <c r="F120" s="25"/>
    </row>
    <row r="121" spans="1:6" ht="14.25" customHeight="1">
      <c r="A121" s="81"/>
      <c r="B121" s="36" t="s">
        <v>88</v>
      </c>
      <c r="C121" s="34">
        <f>SUM(C122,C123)</f>
        <v>9000</v>
      </c>
      <c r="D121" s="34"/>
      <c r="E121" s="34"/>
      <c r="F121" s="35">
        <f>SUM(F122,F123)</f>
        <v>9000</v>
      </c>
    </row>
    <row r="122" spans="1:6" ht="14.25" customHeight="1">
      <c r="A122" s="78"/>
      <c r="B122" s="18" t="s">
        <v>188</v>
      </c>
      <c r="C122" s="24">
        <v>3000</v>
      </c>
      <c r="D122" s="25"/>
      <c r="E122" s="26"/>
      <c r="F122" s="25">
        <f>SUM(C122,D122,E122)</f>
        <v>3000</v>
      </c>
    </row>
    <row r="123" spans="1:6" ht="14.25" customHeight="1">
      <c r="A123" s="78"/>
      <c r="B123" s="18" t="s">
        <v>189</v>
      </c>
      <c r="C123" s="24">
        <v>6000</v>
      </c>
      <c r="D123" s="25"/>
      <c r="E123" s="26"/>
      <c r="F123" s="25">
        <f>SUM(C123,D123,E123)</f>
        <v>6000</v>
      </c>
    </row>
    <row r="124" spans="1:6" ht="14.25" customHeight="1">
      <c r="A124" s="81"/>
      <c r="B124" s="36" t="s">
        <v>180</v>
      </c>
      <c r="C124" s="34">
        <f>5000+1600</f>
        <v>6600</v>
      </c>
      <c r="D124" s="35"/>
      <c r="E124" s="38"/>
      <c r="F124" s="35">
        <f>SUM(C124,D124,E124)</f>
        <v>6600</v>
      </c>
    </row>
    <row r="125" spans="1:6" ht="14.25" customHeight="1">
      <c r="A125" s="81"/>
      <c r="B125" s="36" t="s">
        <v>89</v>
      </c>
      <c r="C125" s="34">
        <f>SUM(C126:C128)</f>
        <v>3300</v>
      </c>
      <c r="D125" s="35"/>
      <c r="E125" s="34"/>
      <c r="F125" s="35">
        <f>SUM(F126:F128)</f>
        <v>3300</v>
      </c>
    </row>
    <row r="126" spans="1:6" ht="14.25" customHeight="1">
      <c r="A126" s="78"/>
      <c r="B126" s="18" t="s">
        <v>90</v>
      </c>
      <c r="C126" s="24">
        <v>1600</v>
      </c>
      <c r="D126" s="25"/>
      <c r="E126" s="26"/>
      <c r="F126" s="25">
        <f>SUM(C126,D126,E126)</f>
        <v>1600</v>
      </c>
    </row>
    <row r="127" spans="1:6" ht="14.25" customHeight="1">
      <c r="A127" s="78"/>
      <c r="B127" s="18" t="s">
        <v>286</v>
      </c>
      <c r="C127" s="24">
        <v>1000</v>
      </c>
      <c r="D127" s="25"/>
      <c r="E127" s="26"/>
      <c r="F127" s="25">
        <f>SUM(C127,D127,E127)</f>
        <v>1000</v>
      </c>
    </row>
    <row r="128" spans="1:6" ht="14.25" customHeight="1">
      <c r="A128" s="78"/>
      <c r="B128" s="18" t="s">
        <v>91</v>
      </c>
      <c r="C128" s="24">
        <v>700</v>
      </c>
      <c r="D128" s="25"/>
      <c r="E128" s="26"/>
      <c r="F128" s="25">
        <f>SUM(C128,D128,E128)</f>
        <v>700</v>
      </c>
    </row>
    <row r="129" spans="1:6" ht="14.25" customHeight="1">
      <c r="A129" s="81"/>
      <c r="B129" s="36" t="s">
        <v>92</v>
      </c>
      <c r="C129" s="34">
        <v>400</v>
      </c>
      <c r="D129" s="35"/>
      <c r="E129" s="38"/>
      <c r="F129" s="35">
        <f>SUM(C129,D129,E129)</f>
        <v>400</v>
      </c>
    </row>
    <row r="130" spans="1:6" ht="14.25" customHeight="1">
      <c r="A130" s="81" t="s">
        <v>219</v>
      </c>
      <c r="B130" s="33" t="s">
        <v>93</v>
      </c>
      <c r="C130" s="34">
        <f>SUM(C131,C132)</f>
        <v>1300</v>
      </c>
      <c r="D130" s="34"/>
      <c r="E130" s="34"/>
      <c r="F130" s="35">
        <f>SUM(F131,F132)</f>
        <v>1300</v>
      </c>
    </row>
    <row r="131" spans="1:6" ht="14.25" customHeight="1">
      <c r="A131" s="78"/>
      <c r="B131" s="18" t="s">
        <v>94</v>
      </c>
      <c r="C131" s="24">
        <v>300</v>
      </c>
      <c r="D131" s="25"/>
      <c r="E131" s="26"/>
      <c r="F131" s="25">
        <f>SUM(C131,D131,E131)</f>
        <v>300</v>
      </c>
    </row>
    <row r="132" spans="1:6" ht="14.25" customHeight="1">
      <c r="A132" s="78"/>
      <c r="B132" s="18" t="s">
        <v>95</v>
      </c>
      <c r="C132" s="24">
        <v>1000</v>
      </c>
      <c r="D132" s="25"/>
      <c r="E132" s="26"/>
      <c r="F132" s="25">
        <f>SUM(C132,D132,E132)</f>
        <v>1000</v>
      </c>
    </row>
    <row r="133" spans="1:6" ht="14.25">
      <c r="A133" s="81" t="s">
        <v>220</v>
      </c>
      <c r="B133" s="36" t="s">
        <v>8</v>
      </c>
      <c r="C133" s="34">
        <f>SUM(C134,C137)</f>
        <v>4150</v>
      </c>
      <c r="D133" s="34"/>
      <c r="E133" s="34"/>
      <c r="F133" s="35">
        <f>SUM(C133:E133)</f>
        <v>4150</v>
      </c>
    </row>
    <row r="134" spans="1:6" ht="15">
      <c r="A134" s="95" t="s">
        <v>221</v>
      </c>
      <c r="B134" s="33" t="s">
        <v>96</v>
      </c>
      <c r="C134" s="34">
        <f>SUM(C135:C136)</f>
        <v>650</v>
      </c>
      <c r="D134" s="34"/>
      <c r="E134" s="34"/>
      <c r="F134" s="35">
        <f>SUM(C134:E134)</f>
        <v>650</v>
      </c>
    </row>
    <row r="135" spans="1:6" ht="15">
      <c r="A135" s="78"/>
      <c r="B135" s="18" t="s">
        <v>97</v>
      </c>
      <c r="C135" s="19">
        <v>250</v>
      </c>
      <c r="D135" s="20"/>
      <c r="E135" s="21"/>
      <c r="F135" s="20">
        <f>SUM(C135,D135,E135)</f>
        <v>250</v>
      </c>
    </row>
    <row r="136" spans="1:6" ht="15">
      <c r="A136" s="78"/>
      <c r="B136" s="18" t="s">
        <v>309</v>
      </c>
      <c r="C136" s="19">
        <v>400</v>
      </c>
      <c r="D136" s="20"/>
      <c r="E136" s="20"/>
      <c r="F136" s="20">
        <f>SUM(C136,D136,E136)</f>
        <v>400</v>
      </c>
    </row>
    <row r="137" spans="1:6" ht="15">
      <c r="A137" s="95" t="s">
        <v>222</v>
      </c>
      <c r="B137" s="33" t="s">
        <v>98</v>
      </c>
      <c r="C137" s="34">
        <f>SUM(C138:C140)</f>
        <v>3500</v>
      </c>
      <c r="D137" s="34"/>
      <c r="E137" s="34"/>
      <c r="F137" s="35">
        <f>SUM(F138:F140)</f>
        <v>3500</v>
      </c>
    </row>
    <row r="138" spans="1:6" ht="15">
      <c r="A138" s="78"/>
      <c r="B138" s="18" t="s">
        <v>99</v>
      </c>
      <c r="C138" s="24">
        <v>1000</v>
      </c>
      <c r="D138" s="25"/>
      <c r="E138" s="26"/>
      <c r="F138" s="25">
        <f>SUM(C138,D138,E138)</f>
        <v>1000</v>
      </c>
    </row>
    <row r="139" spans="1:6" ht="15">
      <c r="A139" s="78"/>
      <c r="B139" s="18" t="s">
        <v>192</v>
      </c>
      <c r="C139" s="24">
        <v>2000</v>
      </c>
      <c r="D139" s="25"/>
      <c r="E139" s="26"/>
      <c r="F139" s="25">
        <f>SUM(C139,D139,E139)</f>
        <v>2000</v>
      </c>
    </row>
    <row r="140" spans="1:6" ht="15">
      <c r="A140" s="78"/>
      <c r="B140" s="18" t="s">
        <v>100</v>
      </c>
      <c r="C140" s="24">
        <v>500</v>
      </c>
      <c r="D140" s="25"/>
      <c r="E140" s="26"/>
      <c r="F140" s="25">
        <f>SUM(C140,D140,E140)</f>
        <v>500</v>
      </c>
    </row>
    <row r="141" spans="1:6" ht="14.25">
      <c r="A141" s="81" t="s">
        <v>223</v>
      </c>
      <c r="B141" s="36" t="s">
        <v>9</v>
      </c>
      <c r="C141" s="34">
        <f>SUM(C142,C147,C151)</f>
        <v>10966.6</v>
      </c>
      <c r="D141" s="34"/>
      <c r="E141" s="34">
        <f>SUM(E142,E147,E151)</f>
        <v>6380.5</v>
      </c>
      <c r="F141" s="35">
        <f>SUM(C141:E141)</f>
        <v>17347.1</v>
      </c>
    </row>
    <row r="142" spans="1:6" ht="15">
      <c r="A142" s="95" t="s">
        <v>225</v>
      </c>
      <c r="B142" s="33" t="s">
        <v>224</v>
      </c>
      <c r="C142" s="34">
        <f>SUM(C143:C146)</f>
        <v>5266.6</v>
      </c>
      <c r="D142" s="35"/>
      <c r="E142" s="34">
        <f>SUM(E143,E144,E145)</f>
        <v>6380.5</v>
      </c>
      <c r="F142" s="35">
        <f>SUM(C142:E142)</f>
        <v>11647.1</v>
      </c>
    </row>
    <row r="143" spans="1:6" ht="15">
      <c r="A143" s="78"/>
      <c r="B143" s="18" t="s">
        <v>101</v>
      </c>
      <c r="C143" s="24">
        <f>3624.6-758</f>
        <v>2866.6</v>
      </c>
      <c r="D143" s="25"/>
      <c r="E143" s="26">
        <f>8067.7-1687.2</f>
        <v>6380.5</v>
      </c>
      <c r="F143" s="25">
        <f>SUM(C143,D143,E143)</f>
        <v>9247.1</v>
      </c>
    </row>
    <row r="144" spans="1:6" ht="15">
      <c r="A144" s="78"/>
      <c r="B144" s="18" t="s">
        <v>288</v>
      </c>
      <c r="C144" s="24">
        <v>2000</v>
      </c>
      <c r="D144" s="25"/>
      <c r="E144" s="26"/>
      <c r="F144" s="25">
        <f>SUM(C144,D144,E144)</f>
        <v>2000</v>
      </c>
    </row>
    <row r="145" spans="1:6" ht="15">
      <c r="A145" s="78"/>
      <c r="B145" s="18" t="s">
        <v>102</v>
      </c>
      <c r="C145" s="24">
        <v>200</v>
      </c>
      <c r="D145" s="25"/>
      <c r="E145" s="26"/>
      <c r="F145" s="25">
        <f>SUM(C145,D145,E145)</f>
        <v>200</v>
      </c>
    </row>
    <row r="146" spans="1:6" ht="15">
      <c r="A146" s="78"/>
      <c r="B146" s="18" t="s">
        <v>310</v>
      </c>
      <c r="C146" s="24">
        <v>200</v>
      </c>
      <c r="D146" s="25"/>
      <c r="E146" s="25"/>
      <c r="F146" s="25">
        <f>SUM(C146,D146,E146)</f>
        <v>200</v>
      </c>
    </row>
    <row r="147" spans="1:6" ht="15">
      <c r="A147" s="95" t="s">
        <v>226</v>
      </c>
      <c r="B147" s="33" t="s">
        <v>103</v>
      </c>
      <c r="C147" s="34">
        <f>SUM(C148:C150)</f>
        <v>1700</v>
      </c>
      <c r="D147" s="34"/>
      <c r="E147" s="34"/>
      <c r="F147" s="35">
        <f>SUM(F148:F150)</f>
        <v>1700</v>
      </c>
    </row>
    <row r="148" spans="1:6" ht="15">
      <c r="A148" s="78"/>
      <c r="B148" s="18" t="s">
        <v>184</v>
      </c>
      <c r="C148" s="24">
        <v>1000</v>
      </c>
      <c r="D148" s="25"/>
      <c r="E148" s="26"/>
      <c r="F148" s="25">
        <f>SUM(C148,D148,E148)</f>
        <v>1000</v>
      </c>
    </row>
    <row r="149" spans="1:6" ht="15">
      <c r="A149" s="78"/>
      <c r="B149" s="18" t="s">
        <v>104</v>
      </c>
      <c r="C149" s="24">
        <v>250</v>
      </c>
      <c r="D149" s="25"/>
      <c r="E149" s="26"/>
      <c r="F149" s="25">
        <f>SUM(C149,D149,E149)</f>
        <v>250</v>
      </c>
    </row>
    <row r="150" spans="1:6" ht="15">
      <c r="A150" s="78"/>
      <c r="B150" s="18" t="s">
        <v>105</v>
      </c>
      <c r="C150" s="24">
        <v>450</v>
      </c>
      <c r="D150" s="25"/>
      <c r="E150" s="26"/>
      <c r="F150" s="25">
        <f>SUM(C150,D150,E150)</f>
        <v>450</v>
      </c>
    </row>
    <row r="151" spans="1:6" ht="15">
      <c r="A151" s="95" t="s">
        <v>227</v>
      </c>
      <c r="B151" s="33" t="s">
        <v>106</v>
      </c>
      <c r="C151" s="34">
        <f>SUM(C152:C153)</f>
        <v>4000</v>
      </c>
      <c r="D151" s="35"/>
      <c r="E151" s="34"/>
      <c r="F151" s="35">
        <f>SUM(F152:F153)</f>
        <v>4000</v>
      </c>
    </row>
    <row r="152" spans="1:6" ht="15">
      <c r="A152" s="78"/>
      <c r="B152" s="18" t="s">
        <v>107</v>
      </c>
      <c r="C152" s="24">
        <v>1000</v>
      </c>
      <c r="D152" s="25"/>
      <c r="E152" s="26"/>
      <c r="F152" s="25">
        <f>SUM(C152,D152,E152)</f>
        <v>1000</v>
      </c>
    </row>
    <row r="153" spans="1:6" ht="15">
      <c r="A153" s="78"/>
      <c r="B153" s="18" t="s">
        <v>108</v>
      </c>
      <c r="C153" s="24">
        <v>3000</v>
      </c>
      <c r="D153" s="25"/>
      <c r="E153" s="26"/>
      <c r="F153" s="25">
        <f>SUM(C153,D153,E153)</f>
        <v>3000</v>
      </c>
    </row>
    <row r="154" spans="1:6" ht="14.25">
      <c r="A154" s="78" t="s">
        <v>228</v>
      </c>
      <c r="B154" s="36" t="s">
        <v>10</v>
      </c>
      <c r="C154" s="34">
        <v>700</v>
      </c>
      <c r="D154" s="35"/>
      <c r="E154" s="38"/>
      <c r="F154" s="35">
        <f>SUM(C154,D154,E154)</f>
        <v>700</v>
      </c>
    </row>
    <row r="155" spans="1:6" ht="15">
      <c r="A155" s="78" t="s">
        <v>229</v>
      </c>
      <c r="B155" s="18" t="s">
        <v>109</v>
      </c>
      <c r="C155" s="24">
        <v>700</v>
      </c>
      <c r="D155" s="25"/>
      <c r="E155" s="26"/>
      <c r="F155" s="25">
        <f>SUM(C155,D155,E155)</f>
        <v>700</v>
      </c>
    </row>
    <row r="156" spans="1:6" ht="14.25">
      <c r="A156" s="106" t="s">
        <v>233</v>
      </c>
      <c r="B156" s="109" t="s">
        <v>110</v>
      </c>
      <c r="C156" s="104">
        <f>SUM(C157,C159,C171,C175,C194)</f>
        <v>109097</v>
      </c>
      <c r="D156" s="105">
        <f>SUM(D157,D159,D171,D175,D194)</f>
        <v>3000</v>
      </c>
      <c r="E156" s="113">
        <f>SUM(E157,E159,E171,E175,E194)</f>
        <v>18110</v>
      </c>
      <c r="F156" s="105">
        <f>SUM(F157,F159,F171,F175,F194)</f>
        <v>130207</v>
      </c>
    </row>
    <row r="157" spans="1:6" ht="14.25">
      <c r="A157" s="99" t="s">
        <v>234</v>
      </c>
      <c r="B157" s="36" t="s">
        <v>111</v>
      </c>
      <c r="C157" s="34">
        <f>SUM(C158)</f>
        <v>4543</v>
      </c>
      <c r="D157" s="34"/>
      <c r="E157" s="34"/>
      <c r="F157" s="35">
        <f>SUM(F158)</f>
        <v>4543</v>
      </c>
    </row>
    <row r="158" spans="1:6" ht="15">
      <c r="A158" s="93" t="s">
        <v>235</v>
      </c>
      <c r="B158" s="18" t="s">
        <v>112</v>
      </c>
      <c r="C158" s="24">
        <v>4543</v>
      </c>
      <c r="D158" s="25"/>
      <c r="E158" s="24"/>
      <c r="F158" s="25">
        <f>SUM(C158,D158,E158)</f>
        <v>4543</v>
      </c>
    </row>
    <row r="159" spans="1:6" ht="14.25">
      <c r="A159" s="101" t="s">
        <v>236</v>
      </c>
      <c r="B159" s="36" t="s">
        <v>7</v>
      </c>
      <c r="C159" s="34">
        <f>SUM(C160:C170)</f>
        <v>5199</v>
      </c>
      <c r="D159" s="35"/>
      <c r="E159" s="38"/>
      <c r="F159" s="35">
        <f aca="true" t="shared" si="2" ref="F159:F170">SUM(C159,D159,E159)</f>
        <v>5199</v>
      </c>
    </row>
    <row r="160" spans="1:6" ht="15">
      <c r="A160" s="93" t="s">
        <v>237</v>
      </c>
      <c r="B160" s="18" t="s">
        <v>113</v>
      </c>
      <c r="C160" s="24">
        <v>250</v>
      </c>
      <c r="D160" s="25"/>
      <c r="E160" s="26"/>
      <c r="F160" s="25">
        <f t="shared" si="2"/>
        <v>250</v>
      </c>
    </row>
    <row r="161" spans="1:6" ht="15">
      <c r="A161" s="93" t="s">
        <v>237</v>
      </c>
      <c r="B161" s="18" t="s">
        <v>114</v>
      </c>
      <c r="C161" s="24">
        <v>60</v>
      </c>
      <c r="D161" s="25"/>
      <c r="E161" s="26"/>
      <c r="F161" s="25">
        <f t="shared" si="2"/>
        <v>60</v>
      </c>
    </row>
    <row r="162" spans="1:6" ht="15">
      <c r="A162" s="93" t="s">
        <v>237</v>
      </c>
      <c r="B162" s="18" t="s">
        <v>115</v>
      </c>
      <c r="C162" s="24">
        <v>700</v>
      </c>
      <c r="D162" s="25"/>
      <c r="E162" s="26"/>
      <c r="F162" s="25">
        <f t="shared" si="2"/>
        <v>700</v>
      </c>
    </row>
    <row r="163" spans="1:6" ht="15">
      <c r="A163" s="93" t="s">
        <v>237</v>
      </c>
      <c r="B163" s="18" t="s">
        <v>116</v>
      </c>
      <c r="C163" s="24">
        <v>600</v>
      </c>
      <c r="D163" s="25"/>
      <c r="E163" s="26"/>
      <c r="F163" s="25">
        <f t="shared" si="2"/>
        <v>600</v>
      </c>
    </row>
    <row r="164" spans="1:6" ht="15">
      <c r="A164" s="93" t="s">
        <v>237</v>
      </c>
      <c r="B164" s="18" t="s">
        <v>117</v>
      </c>
      <c r="C164" s="24">
        <v>267</v>
      </c>
      <c r="D164" s="25"/>
      <c r="E164" s="26"/>
      <c r="F164" s="25">
        <f t="shared" si="2"/>
        <v>267</v>
      </c>
    </row>
    <row r="165" spans="1:6" ht="15">
      <c r="A165" s="93" t="s">
        <v>237</v>
      </c>
      <c r="B165" s="18" t="s">
        <v>118</v>
      </c>
      <c r="C165" s="24">
        <v>950</v>
      </c>
      <c r="D165" s="25"/>
      <c r="E165" s="26"/>
      <c r="F165" s="25">
        <f t="shared" si="2"/>
        <v>950</v>
      </c>
    </row>
    <row r="166" spans="1:6" ht="15">
      <c r="A166" s="93" t="s">
        <v>237</v>
      </c>
      <c r="B166" s="18" t="s">
        <v>119</v>
      </c>
      <c r="C166" s="24">
        <v>500</v>
      </c>
      <c r="D166" s="25"/>
      <c r="E166" s="26"/>
      <c r="F166" s="25">
        <f t="shared" si="2"/>
        <v>500</v>
      </c>
    </row>
    <row r="167" spans="1:6" ht="15">
      <c r="A167" s="93" t="s">
        <v>237</v>
      </c>
      <c r="B167" s="18" t="s">
        <v>120</v>
      </c>
      <c r="C167" s="24">
        <f>1500-550-700</f>
        <v>250</v>
      </c>
      <c r="D167" s="25"/>
      <c r="E167" s="26"/>
      <c r="F167" s="25">
        <f t="shared" si="2"/>
        <v>250</v>
      </c>
    </row>
    <row r="168" spans="1:6" ht="15">
      <c r="A168" s="93" t="s">
        <v>237</v>
      </c>
      <c r="B168" s="18" t="s">
        <v>121</v>
      </c>
      <c r="C168" s="24">
        <v>200</v>
      </c>
      <c r="D168" s="25"/>
      <c r="E168" s="26"/>
      <c r="F168" s="25">
        <f t="shared" si="2"/>
        <v>200</v>
      </c>
    </row>
    <row r="169" spans="1:6" ht="15">
      <c r="A169" s="93" t="s">
        <v>237</v>
      </c>
      <c r="B169" s="18" t="s">
        <v>122</v>
      </c>
      <c r="C169" s="24">
        <v>1200</v>
      </c>
      <c r="D169" s="25"/>
      <c r="E169" s="26"/>
      <c r="F169" s="25">
        <f t="shared" si="2"/>
        <v>1200</v>
      </c>
    </row>
    <row r="170" spans="1:6" ht="15">
      <c r="A170" s="93" t="s">
        <v>237</v>
      </c>
      <c r="B170" s="18" t="s">
        <v>123</v>
      </c>
      <c r="C170" s="24">
        <v>222</v>
      </c>
      <c r="D170" s="25"/>
      <c r="E170" s="26"/>
      <c r="F170" s="25">
        <f t="shared" si="2"/>
        <v>222</v>
      </c>
    </row>
    <row r="171" spans="1:6" ht="14.25">
      <c r="A171" s="100" t="s">
        <v>238</v>
      </c>
      <c r="B171" s="36" t="s">
        <v>9</v>
      </c>
      <c r="C171" s="34">
        <f>SUM(C172:C174)</f>
        <v>4800</v>
      </c>
      <c r="D171" s="35"/>
      <c r="E171" s="38"/>
      <c r="F171" s="35">
        <f>SUM(F172:F174)</f>
        <v>4800</v>
      </c>
    </row>
    <row r="172" spans="1:6" ht="15">
      <c r="A172" s="93" t="s">
        <v>239</v>
      </c>
      <c r="B172" s="18" t="s">
        <v>124</v>
      </c>
      <c r="C172" s="24">
        <v>2000</v>
      </c>
      <c r="D172" s="25"/>
      <c r="E172" s="26"/>
      <c r="F172" s="25">
        <f>SUM(C172,D172,E172)</f>
        <v>2000</v>
      </c>
    </row>
    <row r="173" spans="1:6" ht="15">
      <c r="A173" s="93" t="s">
        <v>239</v>
      </c>
      <c r="B173" s="18" t="s">
        <v>125</v>
      </c>
      <c r="C173" s="24">
        <v>1000</v>
      </c>
      <c r="D173" s="25"/>
      <c r="E173" s="26"/>
      <c r="F173" s="25">
        <f>SUM(C173,D173,E173)</f>
        <v>1000</v>
      </c>
    </row>
    <row r="174" spans="1:6" ht="15">
      <c r="A174" s="93" t="s">
        <v>239</v>
      </c>
      <c r="B174" s="18" t="s">
        <v>126</v>
      </c>
      <c r="C174" s="24">
        <v>1800</v>
      </c>
      <c r="D174" s="25"/>
      <c r="E174" s="26"/>
      <c r="F174" s="25">
        <f>SUM(C174,D174,E174)</f>
        <v>1800</v>
      </c>
    </row>
    <row r="175" spans="1:6" ht="14.25">
      <c r="A175" s="100" t="s">
        <v>240</v>
      </c>
      <c r="B175" s="36" t="s">
        <v>127</v>
      </c>
      <c r="C175" s="34">
        <f>SUM(C176:C193)</f>
        <v>65300</v>
      </c>
      <c r="D175" s="35">
        <f>SUM(D176:D193)</f>
        <v>3000</v>
      </c>
      <c r="E175" s="38">
        <f>SUM(E176:E193)</f>
        <v>12183</v>
      </c>
      <c r="F175" s="35">
        <f>SUM(F176:F193)</f>
        <v>80483</v>
      </c>
    </row>
    <row r="176" spans="1:6" ht="15">
      <c r="A176" s="93" t="s">
        <v>241</v>
      </c>
      <c r="B176" s="18" t="s">
        <v>128</v>
      </c>
      <c r="C176" s="24">
        <f>47900-9000-1500+550+700</f>
        <v>38650</v>
      </c>
      <c r="D176" s="25">
        <f>1500+1500</f>
        <v>3000</v>
      </c>
      <c r="E176" s="26">
        <f>1000+9000</f>
        <v>10000</v>
      </c>
      <c r="F176" s="25">
        <f aca="true" t="shared" si="3" ref="F176:F193">SUM(C176,D176,E176)</f>
        <v>51650</v>
      </c>
    </row>
    <row r="177" spans="1:6" ht="15">
      <c r="A177" s="93" t="s">
        <v>241</v>
      </c>
      <c r="B177" s="18" t="s">
        <v>129</v>
      </c>
      <c r="C177" s="24">
        <v>10000</v>
      </c>
      <c r="D177" s="25"/>
      <c r="E177" s="26"/>
      <c r="F177" s="25">
        <f t="shared" si="3"/>
        <v>10000</v>
      </c>
    </row>
    <row r="178" spans="1:6" ht="15">
      <c r="A178" s="93" t="s">
        <v>241</v>
      </c>
      <c r="B178" s="18" t="s">
        <v>130</v>
      </c>
      <c r="C178" s="24">
        <v>500</v>
      </c>
      <c r="D178" s="25"/>
      <c r="E178" s="26"/>
      <c r="F178" s="25">
        <f t="shared" si="3"/>
        <v>500</v>
      </c>
    </row>
    <row r="179" spans="1:6" ht="15">
      <c r="A179" s="93" t="s">
        <v>241</v>
      </c>
      <c r="B179" s="18" t="s">
        <v>131</v>
      </c>
      <c r="C179" s="24">
        <v>600</v>
      </c>
      <c r="D179" s="25"/>
      <c r="E179" s="26"/>
      <c r="F179" s="25">
        <f t="shared" si="3"/>
        <v>600</v>
      </c>
    </row>
    <row r="180" spans="1:6" ht="15">
      <c r="A180" s="93" t="s">
        <v>241</v>
      </c>
      <c r="B180" s="18" t="s">
        <v>132</v>
      </c>
      <c r="C180" s="24">
        <v>50</v>
      </c>
      <c r="D180" s="25"/>
      <c r="E180" s="26"/>
      <c r="F180" s="25">
        <f t="shared" si="3"/>
        <v>50</v>
      </c>
    </row>
    <row r="181" spans="1:6" ht="27" customHeight="1">
      <c r="A181" s="93" t="s">
        <v>241</v>
      </c>
      <c r="B181" s="27" t="s">
        <v>230</v>
      </c>
      <c r="C181" s="24">
        <v>300</v>
      </c>
      <c r="D181" s="25"/>
      <c r="E181" s="26"/>
      <c r="F181" s="25">
        <f t="shared" si="3"/>
        <v>300</v>
      </c>
    </row>
    <row r="182" spans="1:6" ht="15">
      <c r="A182" s="93" t="s">
        <v>241</v>
      </c>
      <c r="B182" s="18" t="s">
        <v>133</v>
      </c>
      <c r="C182" s="24">
        <v>1000</v>
      </c>
      <c r="D182" s="25"/>
      <c r="E182" s="26"/>
      <c r="F182" s="25">
        <f t="shared" si="3"/>
        <v>1000</v>
      </c>
    </row>
    <row r="183" spans="1:6" ht="15">
      <c r="A183" s="93" t="s">
        <v>242</v>
      </c>
      <c r="B183" s="18" t="s">
        <v>134</v>
      </c>
      <c r="C183" s="24">
        <v>3700</v>
      </c>
      <c r="D183" s="25"/>
      <c r="E183" s="26">
        <v>1843</v>
      </c>
      <c r="F183" s="25">
        <f t="shared" si="3"/>
        <v>5543</v>
      </c>
    </row>
    <row r="184" spans="1:6" ht="15">
      <c r="A184" s="93" t="s">
        <v>243</v>
      </c>
      <c r="B184" s="18" t="s">
        <v>135</v>
      </c>
      <c r="C184" s="24">
        <v>260</v>
      </c>
      <c r="D184" s="25"/>
      <c r="E184" s="26"/>
      <c r="F184" s="25">
        <f t="shared" si="3"/>
        <v>260</v>
      </c>
    </row>
    <row r="185" spans="1:6" ht="15">
      <c r="A185" s="93" t="s">
        <v>243</v>
      </c>
      <c r="B185" s="18" t="s">
        <v>136</v>
      </c>
      <c r="C185" s="24">
        <v>6200</v>
      </c>
      <c r="D185" s="25"/>
      <c r="E185" s="26"/>
      <c r="F185" s="25">
        <f t="shared" si="3"/>
        <v>6200</v>
      </c>
    </row>
    <row r="186" spans="1:6" ht="15">
      <c r="A186" s="93" t="s">
        <v>243</v>
      </c>
      <c r="B186" s="18" t="s">
        <v>137</v>
      </c>
      <c r="C186" s="24">
        <v>250</v>
      </c>
      <c r="D186" s="25"/>
      <c r="E186" s="26"/>
      <c r="F186" s="25">
        <f t="shared" si="3"/>
        <v>250</v>
      </c>
    </row>
    <row r="187" spans="1:6" ht="15">
      <c r="A187" s="93" t="s">
        <v>247</v>
      </c>
      <c r="B187" s="27" t="s">
        <v>141</v>
      </c>
      <c r="C187" s="24">
        <v>1170</v>
      </c>
      <c r="D187" s="25"/>
      <c r="E187" s="26"/>
      <c r="F187" s="25">
        <f>SUM(C187,D187,E187)</f>
        <v>1170</v>
      </c>
    </row>
    <row r="188" spans="1:6" ht="30">
      <c r="A188" s="93" t="s">
        <v>244</v>
      </c>
      <c r="B188" s="27" t="s">
        <v>187</v>
      </c>
      <c r="C188" s="24">
        <f>900-650</f>
        <v>250</v>
      </c>
      <c r="D188" s="25"/>
      <c r="E188" s="26"/>
      <c r="F188" s="25">
        <f t="shared" si="3"/>
        <v>250</v>
      </c>
    </row>
    <row r="189" spans="1:6" ht="30">
      <c r="A189" s="93" t="s">
        <v>244</v>
      </c>
      <c r="B189" s="27" t="s">
        <v>231</v>
      </c>
      <c r="C189" s="24">
        <v>470</v>
      </c>
      <c r="D189" s="25"/>
      <c r="E189" s="26"/>
      <c r="F189" s="25">
        <f t="shared" si="3"/>
        <v>470</v>
      </c>
    </row>
    <row r="190" spans="1:6" ht="46.5" customHeight="1">
      <c r="A190" s="93" t="s">
        <v>244</v>
      </c>
      <c r="B190" s="27" t="s">
        <v>138</v>
      </c>
      <c r="C190" s="24">
        <v>340</v>
      </c>
      <c r="D190" s="25"/>
      <c r="E190" s="26">
        <v>340</v>
      </c>
      <c r="F190" s="25">
        <f t="shared" si="3"/>
        <v>680</v>
      </c>
    </row>
    <row r="191" spans="1:6" ht="30">
      <c r="A191" s="93" t="s">
        <v>245</v>
      </c>
      <c r="B191" s="27" t="s">
        <v>139</v>
      </c>
      <c r="C191" s="24">
        <v>430</v>
      </c>
      <c r="D191" s="25"/>
      <c r="E191" s="26"/>
      <c r="F191" s="25">
        <f t="shared" si="3"/>
        <v>430</v>
      </c>
    </row>
    <row r="192" spans="1:6" ht="15">
      <c r="A192" s="93" t="s">
        <v>245</v>
      </c>
      <c r="B192" s="18" t="s">
        <v>140</v>
      </c>
      <c r="C192" s="24">
        <v>130</v>
      </c>
      <c r="D192" s="25"/>
      <c r="E192" s="26"/>
      <c r="F192" s="25">
        <f t="shared" si="3"/>
        <v>130</v>
      </c>
    </row>
    <row r="193" spans="1:6" ht="30">
      <c r="A193" s="93" t="s">
        <v>246</v>
      </c>
      <c r="B193" s="27" t="s">
        <v>232</v>
      </c>
      <c r="C193" s="24">
        <v>1000</v>
      </c>
      <c r="D193" s="25"/>
      <c r="E193" s="26"/>
      <c r="F193" s="25">
        <f t="shared" si="3"/>
        <v>1000</v>
      </c>
    </row>
    <row r="194" spans="1:6" ht="14.25">
      <c r="A194" s="100" t="s">
        <v>248</v>
      </c>
      <c r="B194" s="36" t="s">
        <v>49</v>
      </c>
      <c r="C194" s="34">
        <f>SUM(C195:C201)</f>
        <v>29255</v>
      </c>
      <c r="D194" s="35"/>
      <c r="E194" s="38">
        <f>SUM(E195:E201)</f>
        <v>5927</v>
      </c>
      <c r="F194" s="35">
        <f>SUM(F195:F201)</f>
        <v>35182</v>
      </c>
    </row>
    <row r="195" spans="1:6" ht="15">
      <c r="A195" s="93" t="s">
        <v>249</v>
      </c>
      <c r="B195" s="18" t="s">
        <v>142</v>
      </c>
      <c r="C195" s="24">
        <v>9660</v>
      </c>
      <c r="D195" s="25"/>
      <c r="E195" s="26">
        <v>5927</v>
      </c>
      <c r="F195" s="25">
        <f aca="true" t="shared" si="4" ref="F195:F201">SUM(C195,D195,E195)</f>
        <v>15587</v>
      </c>
    </row>
    <row r="196" spans="1:6" ht="15">
      <c r="A196" s="93" t="s">
        <v>249</v>
      </c>
      <c r="B196" s="18" t="s">
        <v>143</v>
      </c>
      <c r="C196" s="24">
        <v>13200</v>
      </c>
      <c r="D196" s="25"/>
      <c r="E196" s="26"/>
      <c r="F196" s="25">
        <f t="shared" si="4"/>
        <v>13200</v>
      </c>
    </row>
    <row r="197" spans="1:6" ht="15">
      <c r="A197" s="93" t="s">
        <v>249</v>
      </c>
      <c r="B197" s="18" t="s">
        <v>144</v>
      </c>
      <c r="C197" s="24">
        <v>1025</v>
      </c>
      <c r="D197" s="25"/>
      <c r="E197" s="26"/>
      <c r="F197" s="25">
        <f t="shared" si="4"/>
        <v>1025</v>
      </c>
    </row>
    <row r="198" spans="1:6" ht="15">
      <c r="A198" s="93" t="s">
        <v>250</v>
      </c>
      <c r="B198" s="18" t="s">
        <v>145</v>
      </c>
      <c r="C198" s="24">
        <v>1000</v>
      </c>
      <c r="D198" s="25"/>
      <c r="E198" s="26"/>
      <c r="F198" s="25">
        <f t="shared" si="4"/>
        <v>1000</v>
      </c>
    </row>
    <row r="199" spans="1:6" ht="15">
      <c r="A199" s="93" t="s">
        <v>250</v>
      </c>
      <c r="B199" s="18" t="s">
        <v>147</v>
      </c>
      <c r="C199" s="24">
        <v>270</v>
      </c>
      <c r="D199" s="25"/>
      <c r="E199" s="26"/>
      <c r="F199" s="25">
        <f>SUM(C199,D199,E199)</f>
        <v>270</v>
      </c>
    </row>
    <row r="200" spans="1:6" ht="15">
      <c r="A200" s="93" t="s">
        <v>251</v>
      </c>
      <c r="B200" s="18" t="s">
        <v>146</v>
      </c>
      <c r="C200" s="24">
        <v>3100</v>
      </c>
      <c r="D200" s="25"/>
      <c r="E200" s="26"/>
      <c r="F200" s="25">
        <f t="shared" si="4"/>
        <v>3100</v>
      </c>
    </row>
    <row r="201" spans="1:6" ht="15">
      <c r="A201" s="93" t="s">
        <v>252</v>
      </c>
      <c r="B201" s="18" t="s">
        <v>148</v>
      </c>
      <c r="C201" s="24">
        <v>1000</v>
      </c>
      <c r="D201" s="25"/>
      <c r="E201" s="26"/>
      <c r="F201" s="25">
        <f t="shared" si="4"/>
        <v>1000</v>
      </c>
    </row>
    <row r="202" spans="1:6" ht="14.25">
      <c r="A202" s="106" t="s">
        <v>256</v>
      </c>
      <c r="B202" s="97" t="s">
        <v>151</v>
      </c>
      <c r="C202" s="104">
        <f>SUM(C203)</f>
        <v>1100</v>
      </c>
      <c r="D202" s="104"/>
      <c r="E202" s="104"/>
      <c r="F202" s="105">
        <f>SUM(F203)</f>
        <v>1100</v>
      </c>
    </row>
    <row r="203" spans="1:6" ht="14.25">
      <c r="A203" s="102" t="s">
        <v>257</v>
      </c>
      <c r="B203" s="40" t="s">
        <v>127</v>
      </c>
      <c r="C203" s="15">
        <f>SUM(C204)</f>
        <v>1100</v>
      </c>
      <c r="D203" s="15"/>
      <c r="E203" s="15"/>
      <c r="F203" s="16">
        <f>SUM(F204)</f>
        <v>1100</v>
      </c>
    </row>
    <row r="204" spans="1:6" ht="15">
      <c r="A204" s="102" t="s">
        <v>258</v>
      </c>
      <c r="B204" s="39" t="s">
        <v>152</v>
      </c>
      <c r="C204" s="41">
        <f>SUM(C205,C206)</f>
        <v>1100</v>
      </c>
      <c r="D204" s="41"/>
      <c r="E204" s="41"/>
      <c r="F204" s="25">
        <f>SUM(F205,F206)</f>
        <v>1100</v>
      </c>
    </row>
    <row r="205" spans="1:6" ht="15">
      <c r="A205" s="102"/>
      <c r="B205" s="39" t="s">
        <v>153</v>
      </c>
      <c r="C205" s="41">
        <v>800</v>
      </c>
      <c r="D205" s="42"/>
      <c r="E205" s="43"/>
      <c r="F205" s="42">
        <f>SUM(C205,D205,E205)</f>
        <v>800</v>
      </c>
    </row>
    <row r="206" spans="1:6" ht="15">
      <c r="A206" s="102"/>
      <c r="B206" s="39" t="s">
        <v>190</v>
      </c>
      <c r="C206" s="41">
        <v>300</v>
      </c>
      <c r="D206" s="42"/>
      <c r="E206" s="43"/>
      <c r="F206" s="42">
        <f>SUM(C206,D206,E206)</f>
        <v>300</v>
      </c>
    </row>
    <row r="207" spans="1:6" ht="14.25">
      <c r="A207" s="103" t="s">
        <v>253</v>
      </c>
      <c r="B207" s="97" t="s">
        <v>149</v>
      </c>
      <c r="C207" s="104">
        <f>SUM(C208)</f>
        <v>10000</v>
      </c>
      <c r="D207" s="104"/>
      <c r="E207" s="104"/>
      <c r="F207" s="105">
        <f>SUM(F208)</f>
        <v>10000</v>
      </c>
    </row>
    <row r="208" spans="1:6" ht="14.25">
      <c r="A208" s="102" t="s">
        <v>254</v>
      </c>
      <c r="B208" s="40" t="s">
        <v>7</v>
      </c>
      <c r="C208" s="15">
        <f>SUM(C209)</f>
        <v>10000</v>
      </c>
      <c r="D208" s="15"/>
      <c r="E208" s="15"/>
      <c r="F208" s="32">
        <f>SUM(F209)</f>
        <v>10000</v>
      </c>
    </row>
    <row r="209" spans="1:6" ht="15">
      <c r="A209" s="102" t="s">
        <v>255</v>
      </c>
      <c r="B209" s="39" t="s">
        <v>150</v>
      </c>
      <c r="C209" s="41">
        <v>10000</v>
      </c>
      <c r="D209" s="42"/>
      <c r="E209" s="43"/>
      <c r="F209" s="42">
        <f>SUM(C209,D209,E209)</f>
        <v>10000</v>
      </c>
    </row>
    <row r="210" spans="1:6" ht="14.25">
      <c r="A210" s="96"/>
      <c r="B210" s="97" t="s">
        <v>154</v>
      </c>
      <c r="C210" s="98">
        <f>SUM(C211,C229,C216,C218,C213)</f>
        <v>15649</v>
      </c>
      <c r="D210" s="98"/>
      <c r="E210" s="98"/>
      <c r="F210" s="98">
        <f>SUM(F211,F229,F216,F218,F213)</f>
        <v>15649</v>
      </c>
    </row>
    <row r="211" spans="1:6" ht="14.25">
      <c r="A211" s="77"/>
      <c r="B211" s="11" t="s">
        <v>181</v>
      </c>
      <c r="C211" s="23">
        <f>SUM(C212)</f>
        <v>1500</v>
      </c>
      <c r="D211" s="23"/>
      <c r="E211" s="23"/>
      <c r="F211" s="23">
        <f>SUM(F212)</f>
        <v>1500</v>
      </c>
    </row>
    <row r="212" spans="1:6" ht="15">
      <c r="A212" s="77" t="s">
        <v>259</v>
      </c>
      <c r="B212" s="64" t="s">
        <v>182</v>
      </c>
      <c r="C212" s="65">
        <v>1500</v>
      </c>
      <c r="D212" s="66"/>
      <c r="E212" s="67"/>
      <c r="F212" s="66">
        <v>1500</v>
      </c>
    </row>
    <row r="213" spans="1:6" ht="14.25">
      <c r="A213" s="77"/>
      <c r="B213" s="36" t="s">
        <v>7</v>
      </c>
      <c r="C213" s="34">
        <f>SUM(C214,C215)</f>
        <v>1000</v>
      </c>
      <c r="D213" s="34"/>
      <c r="E213" s="34"/>
      <c r="F213" s="35">
        <f>SUM(F214,F215)</f>
        <v>1000</v>
      </c>
    </row>
    <row r="214" spans="1:6" ht="15">
      <c r="A214" s="77" t="s">
        <v>260</v>
      </c>
      <c r="B214" s="18" t="s">
        <v>166</v>
      </c>
      <c r="C214" s="24">
        <v>500</v>
      </c>
      <c r="D214" s="24"/>
      <c r="E214" s="24"/>
      <c r="F214" s="25">
        <f>SUM(C214,D214,E214)</f>
        <v>500</v>
      </c>
    </row>
    <row r="215" spans="1:6" ht="15">
      <c r="A215" s="77" t="s">
        <v>261</v>
      </c>
      <c r="B215" s="18" t="s">
        <v>165</v>
      </c>
      <c r="C215" s="44">
        <v>500</v>
      </c>
      <c r="D215" s="45"/>
      <c r="E215" s="46"/>
      <c r="F215" s="45">
        <f>SUM(C215,D215,E215)</f>
        <v>500</v>
      </c>
    </row>
    <row r="216" spans="1:6" ht="14.25">
      <c r="A216" s="78"/>
      <c r="B216" s="36" t="s">
        <v>183</v>
      </c>
      <c r="C216" s="68">
        <f>SUM(C217)</f>
        <v>200</v>
      </c>
      <c r="D216" s="24"/>
      <c r="E216" s="24"/>
      <c r="F216" s="68">
        <f>SUM(F217)</f>
        <v>200</v>
      </c>
    </row>
    <row r="217" spans="1:6" ht="15">
      <c r="A217" s="78" t="s">
        <v>262</v>
      </c>
      <c r="B217" s="18" t="s">
        <v>191</v>
      </c>
      <c r="C217" s="24">
        <v>200</v>
      </c>
      <c r="D217" s="25"/>
      <c r="E217" s="26"/>
      <c r="F217" s="25">
        <v>200</v>
      </c>
    </row>
    <row r="218" spans="1:6" ht="14.25">
      <c r="A218" s="78"/>
      <c r="B218" s="36" t="s">
        <v>127</v>
      </c>
      <c r="C218" s="34">
        <f>SUM(C219,C223:C228)</f>
        <v>9949</v>
      </c>
      <c r="D218" s="34"/>
      <c r="E218" s="34"/>
      <c r="F218" s="34">
        <f>SUM(F219,F223:F228)</f>
        <v>9949</v>
      </c>
    </row>
    <row r="219" spans="1:6" ht="15">
      <c r="A219" s="78" t="s">
        <v>263</v>
      </c>
      <c r="B219" s="18" t="s">
        <v>160</v>
      </c>
      <c r="C219" s="24">
        <f>SUM(C220,C221,C222)</f>
        <v>3500</v>
      </c>
      <c r="D219" s="25"/>
      <c r="E219" s="24"/>
      <c r="F219" s="25">
        <f>SUM(F220,F221,F222)</f>
        <v>3500</v>
      </c>
    </row>
    <row r="220" spans="1:6" ht="15">
      <c r="A220" s="78"/>
      <c r="B220" s="18" t="s">
        <v>161</v>
      </c>
      <c r="C220" s="24">
        <v>1400</v>
      </c>
      <c r="D220" s="24"/>
      <c r="E220" s="24"/>
      <c r="F220" s="25">
        <f>SUM(C220,D220,E220)</f>
        <v>1400</v>
      </c>
    </row>
    <row r="221" spans="1:6" ht="15">
      <c r="A221" s="78"/>
      <c r="B221" s="18" t="s">
        <v>162</v>
      </c>
      <c r="C221" s="24">
        <f>2600-1300-200</f>
        <v>1100</v>
      </c>
      <c r="D221" s="24"/>
      <c r="E221" s="24"/>
      <c r="F221" s="25">
        <f>SUM(C221,D221,E221)</f>
        <v>1100</v>
      </c>
    </row>
    <row r="222" spans="1:6" ht="15">
      <c r="A222" s="78"/>
      <c r="B222" s="18" t="s">
        <v>163</v>
      </c>
      <c r="C222" s="24">
        <v>1000</v>
      </c>
      <c r="D222" s="24"/>
      <c r="E222" s="24"/>
      <c r="F222" s="25">
        <v>1000</v>
      </c>
    </row>
    <row r="223" spans="1:6" ht="15">
      <c r="A223" s="78" t="s">
        <v>264</v>
      </c>
      <c r="B223" s="18" t="s">
        <v>157</v>
      </c>
      <c r="C223" s="24">
        <v>600</v>
      </c>
      <c r="D223" s="24"/>
      <c r="E223" s="24"/>
      <c r="F223" s="25">
        <f aca="true" t="shared" si="5" ref="F223:F228">SUM(C223,D223,E223)</f>
        <v>600</v>
      </c>
    </row>
    <row r="224" spans="1:6" ht="15">
      <c r="A224" s="78" t="s">
        <v>265</v>
      </c>
      <c r="B224" s="18" t="s">
        <v>193</v>
      </c>
      <c r="C224" s="24">
        <v>1820</v>
      </c>
      <c r="D224" s="24"/>
      <c r="E224" s="24"/>
      <c r="F224" s="25">
        <f t="shared" si="5"/>
        <v>1820</v>
      </c>
    </row>
    <row r="225" spans="1:6" ht="15">
      <c r="A225" s="78" t="s">
        <v>266</v>
      </c>
      <c r="B225" s="18" t="s">
        <v>164</v>
      </c>
      <c r="C225" s="24">
        <f>600-100</f>
        <v>500</v>
      </c>
      <c r="D225" s="24"/>
      <c r="E225" s="24"/>
      <c r="F225" s="25">
        <f t="shared" si="5"/>
        <v>500</v>
      </c>
    </row>
    <row r="226" spans="1:6" ht="15">
      <c r="A226" s="78" t="s">
        <v>267</v>
      </c>
      <c r="B226" s="18" t="s">
        <v>185</v>
      </c>
      <c r="C226" s="24">
        <v>200</v>
      </c>
      <c r="D226" s="24"/>
      <c r="E226" s="24"/>
      <c r="F226" s="25">
        <f t="shared" si="5"/>
        <v>200</v>
      </c>
    </row>
    <row r="227" spans="1:6" ht="15">
      <c r="A227" s="78" t="s">
        <v>268</v>
      </c>
      <c r="B227" s="18" t="s">
        <v>158</v>
      </c>
      <c r="C227" s="24">
        <v>3000</v>
      </c>
      <c r="D227" s="24"/>
      <c r="E227" s="24"/>
      <c r="F227" s="25">
        <f t="shared" si="5"/>
        <v>3000</v>
      </c>
    </row>
    <row r="228" spans="1:6" ht="15">
      <c r="A228" s="78" t="s">
        <v>269</v>
      </c>
      <c r="B228" s="18" t="s">
        <v>159</v>
      </c>
      <c r="C228" s="24">
        <v>329</v>
      </c>
      <c r="D228" s="24"/>
      <c r="E228" s="24"/>
      <c r="F228" s="25">
        <f t="shared" si="5"/>
        <v>329</v>
      </c>
    </row>
    <row r="229" spans="1:6" ht="14.25">
      <c r="A229" s="78"/>
      <c r="B229" s="14" t="s">
        <v>11</v>
      </c>
      <c r="C229" s="15">
        <f>SUM(C230,C231)</f>
        <v>3000</v>
      </c>
      <c r="D229" s="16"/>
      <c r="E229" s="17"/>
      <c r="F229" s="16">
        <f>SUM(F230,F231)</f>
        <v>3000</v>
      </c>
    </row>
    <row r="230" spans="1:6" ht="15">
      <c r="A230" s="78" t="s">
        <v>270</v>
      </c>
      <c r="B230" s="18" t="s">
        <v>155</v>
      </c>
      <c r="C230" s="24">
        <v>2301</v>
      </c>
      <c r="D230" s="25"/>
      <c r="E230" s="26"/>
      <c r="F230" s="25">
        <f>SUM(C230,D230,E230)</f>
        <v>2301</v>
      </c>
    </row>
    <row r="231" spans="1:6" ht="15">
      <c r="A231" s="82" t="s">
        <v>271</v>
      </c>
      <c r="B231" s="18" t="s">
        <v>156</v>
      </c>
      <c r="C231" s="24">
        <v>699</v>
      </c>
      <c r="D231" s="25"/>
      <c r="E231" s="26"/>
      <c r="F231" s="25">
        <f>SUM(C231,D231,E231)</f>
        <v>699</v>
      </c>
    </row>
    <row r="232" spans="1:6" ht="14.25">
      <c r="A232" s="83"/>
      <c r="B232" s="47" t="s">
        <v>167</v>
      </c>
      <c r="C232" s="48">
        <f>SUM(C210,C202,C207,C156,C73,C69,C53,C30,C27)</f>
        <v>320448.2</v>
      </c>
      <c r="D232" s="48">
        <f>SUM(D210,D202,D207,D156,D73,D69,D53,D30,D27)</f>
        <v>9942.3</v>
      </c>
      <c r="E232" s="48">
        <f>SUM(E210,E202,E207,E156,E73,E69,E53,E30,E27)</f>
        <v>53197.2</v>
      </c>
      <c r="F232" s="48">
        <f>SUM(F210,F202,F207,F156,F73,F69,F53,F30,F27)</f>
        <v>383587.69999999995</v>
      </c>
    </row>
    <row r="233" ht="9" customHeight="1"/>
    <row r="234" spans="2:6" ht="14.25">
      <c r="B234" s="143" t="s">
        <v>168</v>
      </c>
      <c r="C234" s="143"/>
      <c r="D234" s="143"/>
      <c r="E234" s="143"/>
      <c r="F234" s="143"/>
    </row>
    <row r="235" spans="3:6" ht="7.5" customHeight="1">
      <c r="C235"/>
      <c r="D235"/>
      <c r="E235"/>
      <c r="F235" s="3"/>
    </row>
    <row r="236" spans="1:6" ht="15">
      <c r="A236" s="144"/>
      <c r="B236" s="145" t="s">
        <v>1</v>
      </c>
      <c r="C236" s="147" t="s">
        <v>2</v>
      </c>
      <c r="D236" s="148"/>
      <c r="E236" s="148"/>
      <c r="F236" s="149" t="s">
        <v>3</v>
      </c>
    </row>
    <row r="237" spans="1:6" ht="15">
      <c r="A237" s="144"/>
      <c r="B237" s="146"/>
      <c r="C237" s="4" t="s">
        <v>4</v>
      </c>
      <c r="D237" s="4" t="s">
        <v>5</v>
      </c>
      <c r="E237" s="4" t="s">
        <v>194</v>
      </c>
      <c r="F237" s="150"/>
    </row>
    <row r="238" spans="1:6" ht="14.25">
      <c r="A238" s="116" t="s">
        <v>233</v>
      </c>
      <c r="B238" s="51" t="s">
        <v>110</v>
      </c>
      <c r="C238" s="52">
        <f>SUM(C239,C244)</f>
        <v>5695.7</v>
      </c>
      <c r="D238" s="52">
        <f>SUM(D239,D244)</f>
        <v>1631</v>
      </c>
      <c r="E238" s="52"/>
      <c r="F238" s="53">
        <f>SUM(F239,F244)</f>
        <v>7326.700000000001</v>
      </c>
    </row>
    <row r="239" spans="1:6" ht="14.25">
      <c r="A239" s="107" t="s">
        <v>272</v>
      </c>
      <c r="B239" s="70" t="s">
        <v>12</v>
      </c>
      <c r="C239" s="54">
        <f>SUM(C240)</f>
        <v>102.80000000000001</v>
      </c>
      <c r="D239" s="23"/>
      <c r="E239" s="23"/>
      <c r="F239" s="31">
        <f>SUM(F240)</f>
        <v>102.80000000000001</v>
      </c>
    </row>
    <row r="240" spans="1:6" ht="15">
      <c r="A240" s="84"/>
      <c r="B240" s="71" t="s">
        <v>169</v>
      </c>
      <c r="C240" s="55">
        <f>SUM(C241:C243)</f>
        <v>102.80000000000001</v>
      </c>
      <c r="D240" s="55"/>
      <c r="E240" s="55"/>
      <c r="F240" s="7">
        <f>SUM(F241:F243)</f>
        <v>102.80000000000001</v>
      </c>
    </row>
    <row r="241" spans="1:6" ht="15">
      <c r="A241" s="84"/>
      <c r="B241" s="71" t="s">
        <v>170</v>
      </c>
      <c r="C241" s="55">
        <v>17.6</v>
      </c>
      <c r="D241" s="7"/>
      <c r="E241" s="8"/>
      <c r="F241" s="7">
        <f>SUM(C241,D241,E241)</f>
        <v>17.6</v>
      </c>
    </row>
    <row r="242" spans="1:6" ht="15">
      <c r="A242" s="84"/>
      <c r="B242" s="71" t="s">
        <v>171</v>
      </c>
      <c r="C242" s="55">
        <v>37.2</v>
      </c>
      <c r="D242" s="7"/>
      <c r="E242" s="8"/>
      <c r="F242" s="7">
        <f>SUM(C242,D242,E242)</f>
        <v>37.2</v>
      </c>
    </row>
    <row r="243" spans="1:6" ht="15">
      <c r="A243" s="84"/>
      <c r="B243" s="71" t="s">
        <v>172</v>
      </c>
      <c r="C243" s="55">
        <v>48</v>
      </c>
      <c r="D243" s="7"/>
      <c r="E243" s="8"/>
      <c r="F243" s="7">
        <f>SUM(C243,D243,E243)</f>
        <v>48</v>
      </c>
    </row>
    <row r="244" spans="1:6" ht="14.25">
      <c r="A244" s="80" t="s">
        <v>273</v>
      </c>
      <c r="B244" s="70" t="s">
        <v>13</v>
      </c>
      <c r="C244" s="56">
        <f>SUM(C245)</f>
        <v>5592.9</v>
      </c>
      <c r="D244" s="56">
        <f>SUM(D245)</f>
        <v>1631</v>
      </c>
      <c r="E244" s="56"/>
      <c r="F244" s="56">
        <f>SUM(F245)</f>
        <v>7223.900000000001</v>
      </c>
    </row>
    <row r="245" spans="1:6" ht="15">
      <c r="A245" s="80"/>
      <c r="B245" s="71" t="s">
        <v>169</v>
      </c>
      <c r="C245" s="7">
        <f>SUM(C246:C248)</f>
        <v>5592.9</v>
      </c>
      <c r="D245" s="7">
        <f>SUM(D246:D248)</f>
        <v>1631</v>
      </c>
      <c r="E245" s="7"/>
      <c r="F245" s="7">
        <f>SUM(F246:F248)</f>
        <v>7223.900000000001</v>
      </c>
    </row>
    <row r="246" spans="1:6" ht="15">
      <c r="A246" s="84"/>
      <c r="B246" s="71" t="s">
        <v>173</v>
      </c>
      <c r="C246" s="7">
        <v>569.4</v>
      </c>
      <c r="D246" s="7">
        <v>1631</v>
      </c>
      <c r="E246" s="7"/>
      <c r="F246" s="7">
        <f>SUM(C246,D246,E246)</f>
        <v>2200.4</v>
      </c>
    </row>
    <row r="247" spans="1:6" ht="15">
      <c r="A247" s="84"/>
      <c r="B247" s="71" t="s">
        <v>174</v>
      </c>
      <c r="C247" s="7">
        <v>4951.8</v>
      </c>
      <c r="D247" s="7"/>
      <c r="E247" s="7"/>
      <c r="F247" s="7">
        <f>SUM(C247,D247,E247)</f>
        <v>4951.8</v>
      </c>
    </row>
    <row r="248" spans="1:6" ht="15">
      <c r="A248" s="84"/>
      <c r="B248" s="71" t="s">
        <v>175</v>
      </c>
      <c r="C248" s="7">
        <v>71.7</v>
      </c>
      <c r="D248" s="7"/>
      <c r="E248" s="7"/>
      <c r="F248" s="7">
        <f>SUM(C248,D248,E248)</f>
        <v>71.7</v>
      </c>
    </row>
    <row r="249" spans="1:6" ht="14.25">
      <c r="A249" s="115" t="s">
        <v>274</v>
      </c>
      <c r="B249" s="57" t="s">
        <v>176</v>
      </c>
      <c r="C249" s="5">
        <f>SUM(C250,C253)</f>
        <v>123623</v>
      </c>
      <c r="D249" s="5"/>
      <c r="E249" s="5"/>
      <c r="F249" s="9">
        <f>SUM(F250,F253)</f>
        <v>123623</v>
      </c>
    </row>
    <row r="250" spans="1:6" ht="14.25">
      <c r="A250" s="80" t="s">
        <v>275</v>
      </c>
      <c r="B250" s="70" t="s">
        <v>12</v>
      </c>
      <c r="C250" s="31">
        <f>SUM(C251)</f>
        <v>15660</v>
      </c>
      <c r="D250" s="56"/>
      <c r="E250" s="56"/>
      <c r="F250" s="56">
        <f>SUM(C250,D250,E250)</f>
        <v>15660</v>
      </c>
    </row>
    <row r="251" spans="1:6" ht="15">
      <c r="A251" s="84"/>
      <c r="B251" s="71" t="s">
        <v>169</v>
      </c>
      <c r="C251" s="56">
        <f>SUM(C252)</f>
        <v>15660</v>
      </c>
      <c r="D251" s="56"/>
      <c r="E251" s="56"/>
      <c r="F251" s="56">
        <f>SUM(F252)</f>
        <v>15660</v>
      </c>
    </row>
    <row r="252" spans="1:6" ht="15">
      <c r="A252" s="85"/>
      <c r="B252" s="71" t="s">
        <v>177</v>
      </c>
      <c r="C252" s="58">
        <v>15660</v>
      </c>
      <c r="D252" s="59"/>
      <c r="E252" s="59"/>
      <c r="F252" s="56">
        <f>SUM(C252,D252,E252)</f>
        <v>15660</v>
      </c>
    </row>
    <row r="253" spans="1:6" ht="14.25">
      <c r="A253" s="108" t="s">
        <v>276</v>
      </c>
      <c r="B253" s="70" t="s">
        <v>13</v>
      </c>
      <c r="C253" s="16">
        <f>SUM(C254)</f>
        <v>107963</v>
      </c>
      <c r="D253" s="16"/>
      <c r="E253" s="16"/>
      <c r="F253" s="69">
        <f>SUM(F254)</f>
        <v>107963</v>
      </c>
    </row>
    <row r="254" spans="1:6" ht="15">
      <c r="A254" s="83"/>
      <c r="B254" s="72" t="s">
        <v>178</v>
      </c>
      <c r="C254" s="60">
        <v>107963</v>
      </c>
      <c r="D254" s="61"/>
      <c r="E254" s="61"/>
      <c r="F254" s="56">
        <f>SUM(C254,D254,E254)</f>
        <v>107963</v>
      </c>
    </row>
    <row r="255" spans="1:6" ht="14.25">
      <c r="A255" s="86"/>
      <c r="B255" s="62" t="s">
        <v>179</v>
      </c>
      <c r="C255" s="63">
        <f>SUM(C249,C238)</f>
        <v>129318.7</v>
      </c>
      <c r="D255" s="63">
        <f>SUM(D249,D238)</f>
        <v>1631</v>
      </c>
      <c r="E255" s="63"/>
      <c r="F255" s="63">
        <f>SUM(F249,F238)</f>
        <v>130949.7</v>
      </c>
    </row>
  </sheetData>
  <mergeCells count="15">
    <mergeCell ref="A1:F1"/>
    <mergeCell ref="F25:F26"/>
    <mergeCell ref="B3:B4"/>
    <mergeCell ref="C3:E3"/>
    <mergeCell ref="F3:F4"/>
    <mergeCell ref="A3:A4"/>
    <mergeCell ref="B23:F23"/>
    <mergeCell ref="A25:A26"/>
    <mergeCell ref="B25:B26"/>
    <mergeCell ref="C25:E25"/>
    <mergeCell ref="B234:F234"/>
    <mergeCell ref="A236:A237"/>
    <mergeCell ref="B236:B237"/>
    <mergeCell ref="C236:E236"/>
    <mergeCell ref="F236:F237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&amp;RLisa 5
Tartu Linnavolikogu määrusele
nr ... ...12.2005.a</oddHeader>
    <oddFooter>&amp;L*määruse lisa 4 ja seletuskirja jrk nr&amp;C&amp;P+31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2005-12-16T11:48:43Z</cp:lastPrinted>
  <dcterms:created xsi:type="dcterms:W3CDTF">1996-10-14T23:33:28Z</dcterms:created>
  <dcterms:modified xsi:type="dcterms:W3CDTF">2005-12-16T13:08:14Z</dcterms:modified>
  <cp:category/>
  <cp:version/>
  <cp:contentType/>
  <cp:contentStatus/>
</cp:coreProperties>
</file>